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nidad Ramirez\Desktop\FITAXA CORP\TALLERES\2017\FINANZAS PARA EMPRENDEDORES 5 HORAS\"/>
    </mc:Choice>
  </mc:AlternateContent>
  <workbookProtection workbookAlgorithmName="SHA-512" workbookHashValue="gXsWi7/ApdcnYzgTMqg2u/kbEFeaBKK9fx1s2pKs+MubV3IK8DuMHWfQ4raGmoS4Lb3gATcPKTJJW3ny17OSFA==" workbookSaltValue="StoABVDOc94bTQMQ64Ibzg==" workbookSpinCount="100000" lockStructure="1"/>
  <bookViews>
    <workbookView xWindow="270" yWindow="630" windowWidth="15090" windowHeight="7110" tabRatio="864"/>
  </bookViews>
  <sheets>
    <sheet name="INICIO" sheetId="7" r:id="rId1"/>
    <sheet name="II" sheetId="8" r:id="rId2"/>
    <sheet name="P y CT u" sheetId="10" r:id="rId3"/>
    <sheet name="Ventas" sheetId="9" r:id="rId4"/>
    <sheet name="Ingresos" sheetId="12" r:id="rId5"/>
    <sheet name="GG" sheetId="11" r:id="rId6"/>
    <sheet name="CV" sheetId="13" r:id="rId7"/>
    <sheet name="Tasas" sheetId="14" r:id="rId8"/>
    <sheet name="PC" sheetId="19" r:id="rId9"/>
    <sheet name="TA" sheetId="15" r:id="rId10"/>
    <sheet name="CD" sheetId="20" r:id="rId11"/>
    <sheet name="FE" sheetId="17" r:id="rId12"/>
    <sheet name="AF" sheetId="18" r:id="rId13"/>
  </sheets>
  <calcPr calcId="171027"/>
</workbook>
</file>

<file path=xl/calcChain.xml><?xml version="1.0" encoding="utf-8"?>
<calcChain xmlns="http://schemas.openxmlformats.org/spreadsheetml/2006/main">
  <c r="D61" i="10" l="1"/>
  <c r="D62" i="10"/>
  <c r="D64" i="10"/>
  <c r="D65" i="10"/>
  <c r="D67" i="10"/>
  <c r="D68" i="10"/>
  <c r="D69" i="10"/>
  <c r="D60" i="10"/>
  <c r="D48" i="10"/>
  <c r="D49" i="10"/>
  <c r="D51" i="10"/>
  <c r="D52" i="10"/>
  <c r="D54" i="10"/>
  <c r="D55" i="10"/>
  <c r="D56" i="10"/>
  <c r="D47" i="10"/>
  <c r="D35" i="10"/>
  <c r="D36" i="10"/>
  <c r="D38" i="10"/>
  <c r="D39" i="10"/>
  <c r="D41" i="10"/>
  <c r="D42" i="10"/>
  <c r="D43" i="10"/>
  <c r="D34" i="10"/>
  <c r="D22" i="10"/>
  <c r="D23" i="10"/>
  <c r="D24" i="10"/>
  <c r="D37" i="10" s="1"/>
  <c r="D50" i="10" s="1"/>
  <c r="D63" i="10" s="1"/>
  <c r="D25" i="10"/>
  <c r="D26" i="10"/>
  <c r="D27" i="10"/>
  <c r="D40" i="10" s="1"/>
  <c r="D53" i="10" s="1"/>
  <c r="D66" i="10" s="1"/>
  <c r="D28" i="10"/>
  <c r="D29" i="10"/>
  <c r="D30" i="10"/>
  <c r="D21" i="10"/>
  <c r="I6" i="19" l="1"/>
  <c r="B61" i="13" l="1"/>
  <c r="B47" i="13"/>
  <c r="B33" i="13"/>
  <c r="B19" i="13"/>
  <c r="B83" i="11"/>
  <c r="B110" i="11" s="1"/>
  <c r="B137" i="11" s="1"/>
  <c r="B56" i="11"/>
  <c r="B44" i="11"/>
  <c r="B71" i="11" s="1"/>
  <c r="B98" i="11" s="1"/>
  <c r="B125" i="11" s="1"/>
  <c r="B45" i="11"/>
  <c r="B72" i="11" s="1"/>
  <c r="B99" i="11" s="1"/>
  <c r="B126" i="11" s="1"/>
  <c r="B33" i="11"/>
  <c r="B60" i="11" s="1"/>
  <c r="B87" i="11" s="1"/>
  <c r="B114" i="11" s="1"/>
  <c r="B32" i="11"/>
  <c r="B59" i="11" s="1"/>
  <c r="B86" i="11" s="1"/>
  <c r="B113" i="11" s="1"/>
  <c r="B57" i="12" l="1"/>
  <c r="B44" i="12"/>
  <c r="B31" i="12"/>
  <c r="B18" i="12"/>
  <c r="B57" i="9"/>
  <c r="B44" i="9"/>
  <c r="B31" i="9"/>
  <c r="B18" i="9"/>
  <c r="D20" i="10"/>
  <c r="D33" i="10" s="1"/>
  <c r="D46" i="10" s="1"/>
  <c r="D59" i="10" s="1"/>
  <c r="B33" i="10"/>
  <c r="B46" i="10" s="1"/>
  <c r="B59" i="10" s="1"/>
  <c r="B20" i="10"/>
  <c r="O21" i="17" l="1"/>
  <c r="E114" i="20"/>
  <c r="E115" i="20"/>
  <c r="E116" i="20"/>
  <c r="F116" i="20" s="1"/>
  <c r="E117" i="20"/>
  <c r="F117" i="20" s="1"/>
  <c r="E118" i="20"/>
  <c r="E119" i="20"/>
  <c r="E120" i="20"/>
  <c r="E121" i="20"/>
  <c r="F121" i="20" s="1"/>
  <c r="E122" i="20"/>
  <c r="E123" i="20"/>
  <c r="E124" i="20"/>
  <c r="F124" i="20" s="1"/>
  <c r="E125" i="20"/>
  <c r="F125" i="20" s="1"/>
  <c r="E126" i="20"/>
  <c r="E127" i="20"/>
  <c r="E128" i="20"/>
  <c r="F128" i="20" s="1"/>
  <c r="E129" i="20"/>
  <c r="F129" i="20" s="1"/>
  <c r="E130" i="20"/>
  <c r="E131" i="20"/>
  <c r="E132" i="20"/>
  <c r="F132" i="20" s="1"/>
  <c r="E133" i="20"/>
  <c r="F133" i="20" s="1"/>
  <c r="E113" i="20"/>
  <c r="F113" i="20" s="1"/>
  <c r="F120" i="20"/>
  <c r="E87" i="20"/>
  <c r="F87" i="20" s="1"/>
  <c r="B114" i="20"/>
  <c r="B115" i="20"/>
  <c r="C115" i="20" s="1"/>
  <c r="B116" i="20"/>
  <c r="B117" i="20"/>
  <c r="C117" i="20" s="1"/>
  <c r="B118" i="20"/>
  <c r="B119" i="20"/>
  <c r="C119" i="20" s="1"/>
  <c r="B120" i="20"/>
  <c r="B121" i="20"/>
  <c r="B122" i="20"/>
  <c r="B123" i="20"/>
  <c r="C123" i="20" s="1"/>
  <c r="B124" i="20"/>
  <c r="B125" i="20"/>
  <c r="C125" i="20" s="1"/>
  <c r="B126" i="20"/>
  <c r="B127" i="20"/>
  <c r="B128" i="20"/>
  <c r="B129" i="20"/>
  <c r="B130" i="20"/>
  <c r="B131" i="20"/>
  <c r="C131" i="20" s="1"/>
  <c r="B132" i="20"/>
  <c r="B133" i="20"/>
  <c r="C133" i="20" s="1"/>
  <c r="B113" i="20"/>
  <c r="B87" i="20"/>
  <c r="C87" i="20" s="1"/>
  <c r="C132" i="20"/>
  <c r="F131" i="20"/>
  <c r="F130" i="20"/>
  <c r="C130" i="20"/>
  <c r="C129" i="20"/>
  <c r="C128" i="20"/>
  <c r="F127" i="20"/>
  <c r="C127" i="20"/>
  <c r="F126" i="20"/>
  <c r="C126" i="20"/>
  <c r="C124" i="20"/>
  <c r="F123" i="20"/>
  <c r="F122" i="20"/>
  <c r="C122" i="20"/>
  <c r="C121" i="20"/>
  <c r="C120" i="20"/>
  <c r="F119" i="20"/>
  <c r="F118" i="20"/>
  <c r="C118" i="20"/>
  <c r="C116" i="20"/>
  <c r="F115" i="20"/>
  <c r="F114" i="20"/>
  <c r="C114" i="20"/>
  <c r="C113" i="20"/>
  <c r="E88" i="20"/>
  <c r="E89" i="20"/>
  <c r="E90" i="20"/>
  <c r="E91" i="20"/>
  <c r="F91" i="20" s="1"/>
  <c r="E92" i="20"/>
  <c r="E93" i="20"/>
  <c r="E94" i="20"/>
  <c r="E95" i="20"/>
  <c r="F95" i="20" s="1"/>
  <c r="E96" i="20"/>
  <c r="E97" i="20"/>
  <c r="E98" i="20"/>
  <c r="E99" i="20"/>
  <c r="F99" i="20" s="1"/>
  <c r="E100" i="20"/>
  <c r="E101" i="20"/>
  <c r="F101" i="20" s="1"/>
  <c r="E102" i="20"/>
  <c r="E103" i="20"/>
  <c r="F103" i="20" s="1"/>
  <c r="E104" i="20"/>
  <c r="E105" i="20"/>
  <c r="E106" i="20"/>
  <c r="E107" i="20"/>
  <c r="F107" i="20" s="1"/>
  <c r="E61" i="20"/>
  <c r="F61" i="20" s="1"/>
  <c r="B88" i="20"/>
  <c r="C88" i="20" s="1"/>
  <c r="B89" i="20"/>
  <c r="B90" i="20"/>
  <c r="C90" i="20" s="1"/>
  <c r="B91" i="20"/>
  <c r="B92" i="20"/>
  <c r="B93" i="20"/>
  <c r="B94" i="20"/>
  <c r="C94" i="20" s="1"/>
  <c r="B95" i="20"/>
  <c r="B96" i="20"/>
  <c r="C96" i="20" s="1"/>
  <c r="B97" i="20"/>
  <c r="B98" i="20"/>
  <c r="C98" i="20" s="1"/>
  <c r="B99" i="20"/>
  <c r="B100" i="20"/>
  <c r="B101" i="20"/>
  <c r="B102" i="20"/>
  <c r="B103" i="20"/>
  <c r="B104" i="20"/>
  <c r="C104" i="20" s="1"/>
  <c r="B105" i="20"/>
  <c r="B106" i="20"/>
  <c r="C106" i="20" s="1"/>
  <c r="B107" i="20"/>
  <c r="B61" i="20"/>
  <c r="C107" i="20"/>
  <c r="F106" i="20"/>
  <c r="F105" i="20"/>
  <c r="C105" i="20"/>
  <c r="F104" i="20"/>
  <c r="C103" i="20"/>
  <c r="F102" i="20"/>
  <c r="C102" i="20"/>
  <c r="C101" i="20"/>
  <c r="F100" i="20"/>
  <c r="C100" i="20"/>
  <c r="C99" i="20"/>
  <c r="F98" i="20"/>
  <c r="F97" i="20"/>
  <c r="C97" i="20"/>
  <c r="F96" i="20"/>
  <c r="C95" i="20"/>
  <c r="F94" i="20"/>
  <c r="F93" i="20"/>
  <c r="C93" i="20"/>
  <c r="F92" i="20"/>
  <c r="C92" i="20"/>
  <c r="C91" i="20"/>
  <c r="F90" i="20"/>
  <c r="F89" i="20"/>
  <c r="C89" i="20"/>
  <c r="F88" i="20"/>
  <c r="E62" i="20"/>
  <c r="E63" i="20"/>
  <c r="E64" i="20"/>
  <c r="F64" i="20" s="1"/>
  <c r="E65" i="20"/>
  <c r="F65" i="20" s="1"/>
  <c r="E66" i="20"/>
  <c r="E67" i="20"/>
  <c r="E68" i="20"/>
  <c r="F68" i="20" s="1"/>
  <c r="E69" i="20"/>
  <c r="F69" i="20" s="1"/>
  <c r="E70" i="20"/>
  <c r="F70" i="20" s="1"/>
  <c r="E71" i="20"/>
  <c r="E72" i="20"/>
  <c r="F72" i="20" s="1"/>
  <c r="E73" i="20"/>
  <c r="F73" i="20" s="1"/>
  <c r="E74" i="20"/>
  <c r="E75" i="20"/>
  <c r="E76" i="20"/>
  <c r="E77" i="20"/>
  <c r="F77" i="20" s="1"/>
  <c r="E78" i="20"/>
  <c r="F78" i="20" s="1"/>
  <c r="E79" i="20"/>
  <c r="E80" i="20"/>
  <c r="F80" i="20" s="1"/>
  <c r="E81" i="20"/>
  <c r="F81" i="20" s="1"/>
  <c r="E35" i="20"/>
  <c r="F35" i="20" s="1"/>
  <c r="B62" i="20"/>
  <c r="B63" i="20"/>
  <c r="B64" i="20"/>
  <c r="B65" i="20"/>
  <c r="C65" i="20" s="1"/>
  <c r="B66" i="20"/>
  <c r="B67" i="20"/>
  <c r="C67" i="20" s="1"/>
  <c r="B68" i="20"/>
  <c r="B69" i="20"/>
  <c r="C69" i="20" s="1"/>
  <c r="B70" i="20"/>
  <c r="B71" i="20"/>
  <c r="C71" i="20" s="1"/>
  <c r="B72" i="20"/>
  <c r="B73" i="20"/>
  <c r="B74" i="20"/>
  <c r="B75" i="20"/>
  <c r="C75" i="20" s="1"/>
  <c r="B76" i="20"/>
  <c r="B77" i="20"/>
  <c r="C77" i="20" s="1"/>
  <c r="B78" i="20"/>
  <c r="B79" i="20"/>
  <c r="C79" i="20" s="1"/>
  <c r="B80" i="20"/>
  <c r="B81" i="20"/>
  <c r="B35" i="20"/>
  <c r="C35" i="20" s="1"/>
  <c r="C81" i="20"/>
  <c r="C80" i="20"/>
  <c r="F79" i="20"/>
  <c r="C78" i="20"/>
  <c r="F76" i="20"/>
  <c r="C76" i="20"/>
  <c r="F75" i="20"/>
  <c r="F74" i="20"/>
  <c r="C74" i="20"/>
  <c r="C73" i="20"/>
  <c r="C72" i="20"/>
  <c r="F71" i="20"/>
  <c r="C70" i="20"/>
  <c r="C68" i="20"/>
  <c r="F67" i="20"/>
  <c r="F66" i="20"/>
  <c r="C66" i="20"/>
  <c r="C64" i="20"/>
  <c r="F63" i="20"/>
  <c r="C63" i="20"/>
  <c r="F62" i="20"/>
  <c r="C62" i="20"/>
  <c r="C61" i="20"/>
  <c r="E36" i="20"/>
  <c r="F36" i="20" s="1"/>
  <c r="E37" i="20"/>
  <c r="E38" i="20"/>
  <c r="F38" i="20" s="1"/>
  <c r="E39" i="20"/>
  <c r="F39" i="20" s="1"/>
  <c r="E40" i="20"/>
  <c r="F40" i="20" s="1"/>
  <c r="E41" i="20"/>
  <c r="E42" i="20"/>
  <c r="E43" i="20"/>
  <c r="F43" i="20" s="1"/>
  <c r="E44" i="20"/>
  <c r="F44" i="20" s="1"/>
  <c r="E45" i="20"/>
  <c r="E46" i="20"/>
  <c r="E47" i="20"/>
  <c r="F47" i="20" s="1"/>
  <c r="E48" i="20"/>
  <c r="F48" i="20" s="1"/>
  <c r="E49" i="20"/>
  <c r="E50" i="20"/>
  <c r="F50" i="20" s="1"/>
  <c r="E51" i="20"/>
  <c r="F51" i="20" s="1"/>
  <c r="E52" i="20"/>
  <c r="F52" i="20" s="1"/>
  <c r="E53" i="20"/>
  <c r="E54" i="20"/>
  <c r="F54" i="20" s="1"/>
  <c r="E55" i="20"/>
  <c r="F55" i="20" s="1"/>
  <c r="F46" i="20"/>
  <c r="E9" i="20"/>
  <c r="F42" i="20"/>
  <c r="B36" i="20"/>
  <c r="B37" i="20"/>
  <c r="B38" i="20"/>
  <c r="B39" i="20"/>
  <c r="C39" i="20" s="1"/>
  <c r="B40" i="20"/>
  <c r="B41" i="20"/>
  <c r="B42" i="20"/>
  <c r="C42" i="20" s="1"/>
  <c r="B43" i="20"/>
  <c r="B44" i="20"/>
  <c r="B45" i="20"/>
  <c r="B46" i="20"/>
  <c r="B47" i="20"/>
  <c r="B48" i="20"/>
  <c r="B49" i="20"/>
  <c r="B50" i="20"/>
  <c r="C50" i="20" s="1"/>
  <c r="B51" i="20"/>
  <c r="B52" i="20"/>
  <c r="B53" i="20"/>
  <c r="B54" i="20"/>
  <c r="C54" i="20" s="1"/>
  <c r="B55" i="20"/>
  <c r="B9" i="20"/>
  <c r="C9" i="20" s="1"/>
  <c r="C55" i="20"/>
  <c r="F53" i="20"/>
  <c r="C53" i="20"/>
  <c r="C52" i="20"/>
  <c r="C51" i="20"/>
  <c r="F49" i="20"/>
  <c r="C49" i="20"/>
  <c r="C48" i="20"/>
  <c r="C47" i="20"/>
  <c r="C46" i="20"/>
  <c r="F45" i="20"/>
  <c r="C45" i="20"/>
  <c r="C44" i="20"/>
  <c r="C43" i="20"/>
  <c r="F41" i="20"/>
  <c r="C41" i="20"/>
  <c r="C40" i="20"/>
  <c r="C38" i="20"/>
  <c r="F37" i="20"/>
  <c r="C37" i="20"/>
  <c r="C36" i="20"/>
  <c r="E10" i="20"/>
  <c r="F10" i="20" s="1"/>
  <c r="E11" i="20"/>
  <c r="F11" i="20"/>
  <c r="E12" i="20"/>
  <c r="F12" i="20" s="1"/>
  <c r="E13" i="20"/>
  <c r="F13" i="20" s="1"/>
  <c r="E14" i="20"/>
  <c r="F14" i="20" s="1"/>
  <c r="E15" i="20"/>
  <c r="F15" i="20"/>
  <c r="E16" i="20"/>
  <c r="F16" i="20" s="1"/>
  <c r="E17" i="20"/>
  <c r="F17" i="20" s="1"/>
  <c r="E18" i="20"/>
  <c r="F18" i="20" s="1"/>
  <c r="E19" i="20"/>
  <c r="F19" i="20"/>
  <c r="E20" i="20"/>
  <c r="F20" i="20" s="1"/>
  <c r="E21" i="20"/>
  <c r="F21" i="20" s="1"/>
  <c r="E22" i="20"/>
  <c r="F22" i="20" s="1"/>
  <c r="E23" i="20"/>
  <c r="F23" i="20"/>
  <c r="E24" i="20"/>
  <c r="F24" i="20" s="1"/>
  <c r="E25" i="20"/>
  <c r="F25" i="20" s="1"/>
  <c r="E26" i="20"/>
  <c r="F26" i="20" s="1"/>
  <c r="E27" i="20"/>
  <c r="F27" i="20"/>
  <c r="E28" i="20"/>
  <c r="F28" i="20" s="1"/>
  <c r="E29" i="20"/>
  <c r="F29" i="20" s="1"/>
  <c r="F9" i="20"/>
  <c r="B10" i="20"/>
  <c r="C10" i="20" s="1"/>
  <c r="B11" i="20"/>
  <c r="C11" i="20" s="1"/>
  <c r="B12" i="20"/>
  <c r="C12" i="20" s="1"/>
  <c r="B13" i="20"/>
  <c r="C13" i="20" s="1"/>
  <c r="B14" i="20"/>
  <c r="C14" i="20" s="1"/>
  <c r="B15" i="20"/>
  <c r="C15" i="20" s="1"/>
  <c r="B16" i="20"/>
  <c r="C16" i="20" s="1"/>
  <c r="B17" i="20"/>
  <c r="C17" i="20" s="1"/>
  <c r="B18" i="20"/>
  <c r="C18" i="20" s="1"/>
  <c r="B19" i="20"/>
  <c r="C19" i="20" s="1"/>
  <c r="B20" i="20"/>
  <c r="C20" i="20" s="1"/>
  <c r="B21" i="20"/>
  <c r="C21" i="20" s="1"/>
  <c r="B22" i="20"/>
  <c r="C22" i="20" s="1"/>
  <c r="B23" i="20"/>
  <c r="C23" i="20" s="1"/>
  <c r="B24" i="20"/>
  <c r="C24" i="20" s="1"/>
  <c r="B25" i="20"/>
  <c r="C25" i="20" s="1"/>
  <c r="B26" i="20"/>
  <c r="C26" i="20" s="1"/>
  <c r="B27" i="20"/>
  <c r="C27" i="20" s="1"/>
  <c r="B28" i="20"/>
  <c r="C28" i="20" s="1"/>
  <c r="B29" i="20"/>
  <c r="C29" i="20" s="1"/>
  <c r="H30" i="8"/>
  <c r="C134" i="20" l="1"/>
  <c r="C68" i="17" s="1"/>
  <c r="F134" i="20"/>
  <c r="F108" i="20"/>
  <c r="C108" i="20"/>
  <c r="F82" i="20"/>
  <c r="C82" i="20"/>
  <c r="F56" i="20"/>
  <c r="C56" i="20"/>
  <c r="C30" i="20"/>
  <c r="C12" i="17" s="1"/>
  <c r="C15" i="17" s="1"/>
  <c r="F30" i="20"/>
  <c r="B27" i="19"/>
  <c r="B36" i="19" s="1"/>
  <c r="B45" i="19" s="1"/>
  <c r="B54" i="19" s="1"/>
  <c r="B25" i="19"/>
  <c r="B34" i="19" s="1"/>
  <c r="B43" i="19" s="1"/>
  <c r="B52" i="19" s="1"/>
  <c r="B23" i="19"/>
  <c r="B32" i="19" s="1"/>
  <c r="B41" i="19" s="1"/>
  <c r="B50" i="19" s="1"/>
  <c r="B26" i="19"/>
  <c r="B35" i="19" s="1"/>
  <c r="B44" i="19" s="1"/>
  <c r="B53" i="19" s="1"/>
  <c r="B24" i="19"/>
  <c r="B33" i="19" s="1"/>
  <c r="B42" i="19" s="1"/>
  <c r="B51" i="19" s="1"/>
  <c r="B22" i="19"/>
  <c r="B31" i="19" s="1"/>
  <c r="B40" i="19" s="1"/>
  <c r="B49" i="19" s="1"/>
  <c r="C40" i="17" l="1"/>
  <c r="D68" i="17"/>
  <c r="C71" i="17"/>
  <c r="C26" i="17"/>
  <c r="C54" i="17"/>
  <c r="D12" i="17"/>
  <c r="E12" i="17"/>
  <c r="D15" i="17"/>
  <c r="C41" i="18"/>
  <c r="C42" i="18"/>
  <c r="C43" i="18"/>
  <c r="C44" i="18"/>
  <c r="C45" i="18"/>
  <c r="C46" i="18"/>
  <c r="C47" i="18"/>
  <c r="C48" i="18"/>
  <c r="C49" i="18"/>
  <c r="C40" i="18"/>
  <c r="B41" i="18"/>
  <c r="B26" i="18" s="1"/>
  <c r="B42" i="18"/>
  <c r="B27" i="18" s="1"/>
  <c r="B43" i="18"/>
  <c r="B28" i="18" s="1"/>
  <c r="B44" i="18"/>
  <c r="B29" i="18" s="1"/>
  <c r="B45" i="18"/>
  <c r="B30" i="18" s="1"/>
  <c r="B46" i="18"/>
  <c r="B31" i="18" s="1"/>
  <c r="B47" i="18"/>
  <c r="B32" i="18" s="1"/>
  <c r="B48" i="18"/>
  <c r="B33" i="18" s="1"/>
  <c r="B49" i="18"/>
  <c r="B34" i="18" s="1"/>
  <c r="B40" i="18"/>
  <c r="B25" i="18" s="1"/>
  <c r="C17" i="14"/>
  <c r="C16" i="14"/>
  <c r="B17" i="14"/>
  <c r="B16" i="14"/>
  <c r="E68" i="17" l="1"/>
  <c r="D71" i="17"/>
  <c r="D54" i="17"/>
  <c r="C57" i="17"/>
  <c r="D40" i="17"/>
  <c r="C43" i="17"/>
  <c r="D26" i="17"/>
  <c r="C29" i="17"/>
  <c r="F12" i="17"/>
  <c r="E15" i="17"/>
  <c r="L5" i="13"/>
  <c r="D5" i="12"/>
  <c r="D6" i="11" s="1"/>
  <c r="D33" i="11" s="1"/>
  <c r="D60" i="11" s="1"/>
  <c r="D87" i="11" s="1"/>
  <c r="D114" i="11" s="1"/>
  <c r="E5" i="12"/>
  <c r="E6" i="11" s="1"/>
  <c r="F5" i="12"/>
  <c r="G5" i="12"/>
  <c r="G6" i="11" s="1"/>
  <c r="H5" i="12"/>
  <c r="H6" i="11" s="1"/>
  <c r="H33" i="11" s="1"/>
  <c r="H60" i="11" s="1"/>
  <c r="H87" i="11" s="1"/>
  <c r="H114" i="11" s="1"/>
  <c r="I5" i="12"/>
  <c r="I18" i="12" s="1"/>
  <c r="I31" i="12" s="1"/>
  <c r="I44" i="12" s="1"/>
  <c r="I57" i="12" s="1"/>
  <c r="I12" i="19" s="1"/>
  <c r="I21" i="19" s="1"/>
  <c r="I30" i="19" s="1"/>
  <c r="I39" i="19" s="1"/>
  <c r="I48" i="19" s="1"/>
  <c r="J5" i="12"/>
  <c r="K5" i="12"/>
  <c r="K6" i="11" s="1"/>
  <c r="L5" i="12"/>
  <c r="L6" i="11" s="1"/>
  <c r="L33" i="11" s="1"/>
  <c r="L60" i="11" s="1"/>
  <c r="L87" i="11" s="1"/>
  <c r="L114" i="11" s="1"/>
  <c r="M5" i="12"/>
  <c r="M18" i="12" s="1"/>
  <c r="M31" i="12" s="1"/>
  <c r="M44" i="12" s="1"/>
  <c r="M57" i="12" s="1"/>
  <c r="M12" i="19" s="1"/>
  <c r="M21" i="19" s="1"/>
  <c r="M30" i="19" s="1"/>
  <c r="M39" i="19" s="1"/>
  <c r="M48" i="19" s="1"/>
  <c r="N5" i="12"/>
  <c r="C5" i="12"/>
  <c r="C6" i="11" s="1"/>
  <c r="D31" i="9"/>
  <c r="D44" i="9" s="1"/>
  <c r="D57" i="9" s="1"/>
  <c r="H31" i="9"/>
  <c r="H44" i="9" s="1"/>
  <c r="H57" i="9" s="1"/>
  <c r="D18" i="9"/>
  <c r="E18" i="9"/>
  <c r="E31" i="9" s="1"/>
  <c r="E44" i="9" s="1"/>
  <c r="E57" i="9" s="1"/>
  <c r="F18" i="9"/>
  <c r="F31" i="9" s="1"/>
  <c r="F44" i="9" s="1"/>
  <c r="F57" i="9" s="1"/>
  <c r="G18" i="9"/>
  <c r="G31" i="9" s="1"/>
  <c r="G44" i="9" s="1"/>
  <c r="G57" i="9" s="1"/>
  <c r="H18" i="9"/>
  <c r="I18" i="9"/>
  <c r="I31" i="9" s="1"/>
  <c r="I44" i="9" s="1"/>
  <c r="I57" i="9" s="1"/>
  <c r="J18" i="9"/>
  <c r="J31" i="9" s="1"/>
  <c r="J44" i="9" s="1"/>
  <c r="J57" i="9" s="1"/>
  <c r="K18" i="9"/>
  <c r="K31" i="9" s="1"/>
  <c r="K44" i="9" s="1"/>
  <c r="K57" i="9" s="1"/>
  <c r="L18" i="9"/>
  <c r="L31" i="9" s="1"/>
  <c r="L44" i="9" s="1"/>
  <c r="L57" i="9" s="1"/>
  <c r="M18" i="9"/>
  <c r="M31" i="9" s="1"/>
  <c r="M44" i="9" s="1"/>
  <c r="M57" i="9" s="1"/>
  <c r="N18" i="9"/>
  <c r="N31" i="9" s="1"/>
  <c r="N44" i="9" s="1"/>
  <c r="N57" i="9" s="1"/>
  <c r="C18" i="9"/>
  <c r="C31" i="9" s="1"/>
  <c r="C44" i="9" s="1"/>
  <c r="C57" i="9" s="1"/>
  <c r="B22" i="10"/>
  <c r="B35" i="10" s="1"/>
  <c r="B48" i="10" s="1"/>
  <c r="B61" i="10" s="1"/>
  <c r="B23" i="10"/>
  <c r="B36" i="10" s="1"/>
  <c r="B49" i="10" s="1"/>
  <c r="B62" i="10" s="1"/>
  <c r="B24" i="10"/>
  <c r="B37" i="10" s="1"/>
  <c r="B50" i="10" s="1"/>
  <c r="B63" i="10" s="1"/>
  <c r="B25" i="10"/>
  <c r="B38" i="10" s="1"/>
  <c r="B51" i="10" s="1"/>
  <c r="B64" i="10" s="1"/>
  <c r="B26" i="10"/>
  <c r="B39" i="10" s="1"/>
  <c r="B52" i="10" s="1"/>
  <c r="B65" i="10" s="1"/>
  <c r="B27" i="10"/>
  <c r="B40" i="10" s="1"/>
  <c r="B53" i="10" s="1"/>
  <c r="B66" i="10" s="1"/>
  <c r="B28" i="10"/>
  <c r="B41" i="10" s="1"/>
  <c r="B54" i="10" s="1"/>
  <c r="B67" i="10" s="1"/>
  <c r="B29" i="10"/>
  <c r="B42" i="10" s="1"/>
  <c r="B55" i="10" s="1"/>
  <c r="B68" i="10" s="1"/>
  <c r="B30" i="10"/>
  <c r="B43" i="10" s="1"/>
  <c r="B56" i="10" s="1"/>
  <c r="B69" i="10" s="1"/>
  <c r="B21" i="10"/>
  <c r="B34" i="10" s="1"/>
  <c r="B47" i="10" s="1"/>
  <c r="B60" i="10" s="1"/>
  <c r="E18" i="12" l="1"/>
  <c r="E31" i="12" s="1"/>
  <c r="E44" i="12" s="1"/>
  <c r="E57" i="12" s="1"/>
  <c r="E12" i="19" s="1"/>
  <c r="E21" i="19" s="1"/>
  <c r="E30" i="19" s="1"/>
  <c r="E39" i="19" s="1"/>
  <c r="E48" i="19" s="1"/>
  <c r="M6" i="11"/>
  <c r="E26" i="17"/>
  <c r="D29" i="17"/>
  <c r="F68" i="17"/>
  <c r="E71" i="17"/>
  <c r="I6" i="11"/>
  <c r="E40" i="17"/>
  <c r="D43" i="17"/>
  <c r="E54" i="17"/>
  <c r="D57" i="17"/>
  <c r="G12" i="17"/>
  <c r="F15" i="17"/>
  <c r="N6" i="11"/>
  <c r="N18" i="12"/>
  <c r="N31" i="12" s="1"/>
  <c r="N44" i="12" s="1"/>
  <c r="N57" i="12" s="1"/>
  <c r="N12" i="19" s="1"/>
  <c r="N21" i="19" s="1"/>
  <c r="N30" i="19" s="1"/>
  <c r="N39" i="19" s="1"/>
  <c r="N48" i="19" s="1"/>
  <c r="F6" i="11"/>
  <c r="F18" i="12"/>
  <c r="F31" i="12" s="1"/>
  <c r="F44" i="12" s="1"/>
  <c r="F57" i="12" s="1"/>
  <c r="F12" i="19" s="1"/>
  <c r="F21" i="19" s="1"/>
  <c r="F30" i="19" s="1"/>
  <c r="L4" i="17"/>
  <c r="L18" i="17" s="1"/>
  <c r="L32" i="17" s="1"/>
  <c r="L46" i="17" s="1"/>
  <c r="L60" i="17" s="1"/>
  <c r="L19" i="13"/>
  <c r="L33" i="13" s="1"/>
  <c r="L47" i="13" s="1"/>
  <c r="L61" i="13" s="1"/>
  <c r="H5" i="13"/>
  <c r="J6" i="11"/>
  <c r="J18" i="12"/>
  <c r="J31" i="12" s="1"/>
  <c r="J44" i="12" s="1"/>
  <c r="J57" i="12" s="1"/>
  <c r="J12" i="19" s="1"/>
  <c r="J21" i="19" s="1"/>
  <c r="J30" i="19" s="1"/>
  <c r="J39" i="19" s="1"/>
  <c r="J48" i="19" s="1"/>
  <c r="E5" i="13"/>
  <c r="E33" i="11"/>
  <c r="E60" i="11" s="1"/>
  <c r="E87" i="11" s="1"/>
  <c r="E114" i="11" s="1"/>
  <c r="M5" i="13"/>
  <c r="M33" i="11"/>
  <c r="M60" i="11" s="1"/>
  <c r="M87" i="11" s="1"/>
  <c r="M114" i="11" s="1"/>
  <c r="D5" i="13"/>
  <c r="K5" i="13"/>
  <c r="K33" i="11"/>
  <c r="K60" i="11" s="1"/>
  <c r="K87" i="11" s="1"/>
  <c r="K114" i="11" s="1"/>
  <c r="G5" i="13"/>
  <c r="G33" i="11"/>
  <c r="G60" i="11" s="1"/>
  <c r="G87" i="11" s="1"/>
  <c r="G114" i="11" s="1"/>
  <c r="I5" i="13"/>
  <c r="I33" i="11"/>
  <c r="I60" i="11" s="1"/>
  <c r="I87" i="11" s="1"/>
  <c r="I114" i="11" s="1"/>
  <c r="L18" i="12"/>
  <c r="L31" i="12" s="1"/>
  <c r="L44" i="12" s="1"/>
  <c r="L57" i="12" s="1"/>
  <c r="L12" i="19" s="1"/>
  <c r="L21" i="19" s="1"/>
  <c r="L30" i="19" s="1"/>
  <c r="L39" i="19" s="1"/>
  <c r="L48" i="19" s="1"/>
  <c r="H18" i="12"/>
  <c r="H31" i="12" s="1"/>
  <c r="H44" i="12" s="1"/>
  <c r="H57" i="12" s="1"/>
  <c r="H12" i="19" s="1"/>
  <c r="H21" i="19" s="1"/>
  <c r="H30" i="19" s="1"/>
  <c r="H39" i="19" s="1"/>
  <c r="H48" i="19" s="1"/>
  <c r="D18" i="12"/>
  <c r="D31" i="12" s="1"/>
  <c r="D44" i="12" s="1"/>
  <c r="D57" i="12" s="1"/>
  <c r="D12" i="19" s="1"/>
  <c r="D21" i="19" s="1"/>
  <c r="D30" i="19" s="1"/>
  <c r="D39" i="19" s="1"/>
  <c r="D48" i="19" s="1"/>
  <c r="K18" i="12"/>
  <c r="K31" i="12" s="1"/>
  <c r="K44" i="12" s="1"/>
  <c r="K57" i="12" s="1"/>
  <c r="K12" i="19" s="1"/>
  <c r="K21" i="19" s="1"/>
  <c r="K30" i="19" s="1"/>
  <c r="K39" i="19" s="1"/>
  <c r="K48" i="19" s="1"/>
  <c r="G18" i="12"/>
  <c r="G31" i="12" s="1"/>
  <c r="G44" i="12" s="1"/>
  <c r="G57" i="12" s="1"/>
  <c r="G12" i="19" s="1"/>
  <c r="G21" i="19" s="1"/>
  <c r="G30" i="19" s="1"/>
  <c r="G39" i="19" s="1"/>
  <c r="G48" i="19" s="1"/>
  <c r="C5" i="13"/>
  <c r="C33" i="11"/>
  <c r="C60" i="11" s="1"/>
  <c r="C87" i="11" s="1"/>
  <c r="C114" i="11" s="1"/>
  <c r="C18" i="12"/>
  <c r="C31" i="12" s="1"/>
  <c r="C44" i="12" s="1"/>
  <c r="C57" i="12" s="1"/>
  <c r="C12" i="19" s="1"/>
  <c r="C21" i="19" s="1"/>
  <c r="C30" i="19" s="1"/>
  <c r="C39" i="19" s="1"/>
  <c r="C48" i="19" s="1"/>
  <c r="F39" i="19" l="1"/>
  <c r="F48" i="19" s="1"/>
  <c r="G68" i="17"/>
  <c r="F71" i="17"/>
  <c r="F26" i="17"/>
  <c r="E29" i="17"/>
  <c r="F54" i="17"/>
  <c r="E57" i="17"/>
  <c r="F40" i="17"/>
  <c r="E43" i="17"/>
  <c r="H12" i="17"/>
  <c r="G15" i="17"/>
  <c r="M4" i="17"/>
  <c r="M18" i="17" s="1"/>
  <c r="M32" i="17" s="1"/>
  <c r="M46" i="17" s="1"/>
  <c r="M60" i="17" s="1"/>
  <c r="M19" i="13"/>
  <c r="M33" i="13" s="1"/>
  <c r="M47" i="13" s="1"/>
  <c r="M61" i="13" s="1"/>
  <c r="I4" i="17"/>
  <c r="I18" i="17" s="1"/>
  <c r="I32" i="17" s="1"/>
  <c r="I46" i="17" s="1"/>
  <c r="I60" i="17" s="1"/>
  <c r="I19" i="13"/>
  <c r="I33" i="13" s="1"/>
  <c r="I47" i="13" s="1"/>
  <c r="I61" i="13" s="1"/>
  <c r="K4" i="17"/>
  <c r="K18" i="17" s="1"/>
  <c r="K32" i="17" s="1"/>
  <c r="K46" i="17" s="1"/>
  <c r="K60" i="17" s="1"/>
  <c r="K19" i="13"/>
  <c r="K33" i="13" s="1"/>
  <c r="K47" i="13" s="1"/>
  <c r="K61" i="13" s="1"/>
  <c r="H4" i="17"/>
  <c r="H18" i="17" s="1"/>
  <c r="H32" i="17" s="1"/>
  <c r="H46" i="17" s="1"/>
  <c r="H60" i="17" s="1"/>
  <c r="H19" i="13"/>
  <c r="H33" i="13" s="1"/>
  <c r="H47" i="13" s="1"/>
  <c r="H61" i="13" s="1"/>
  <c r="F5" i="13"/>
  <c r="F33" i="11"/>
  <c r="F60" i="11" s="1"/>
  <c r="F87" i="11" s="1"/>
  <c r="F114" i="11" s="1"/>
  <c r="J5" i="13"/>
  <c r="J33" i="11"/>
  <c r="J60" i="11" s="1"/>
  <c r="J87" i="11" s="1"/>
  <c r="J114" i="11" s="1"/>
  <c r="D4" i="17"/>
  <c r="D18" i="17" s="1"/>
  <c r="D32" i="17" s="1"/>
  <c r="D46" i="17" s="1"/>
  <c r="D60" i="17" s="1"/>
  <c r="D19" i="13"/>
  <c r="D33" i="13" s="1"/>
  <c r="D47" i="13" s="1"/>
  <c r="D61" i="13" s="1"/>
  <c r="E4" i="17"/>
  <c r="E18" i="17" s="1"/>
  <c r="E32" i="17" s="1"/>
  <c r="E46" i="17" s="1"/>
  <c r="E60" i="17" s="1"/>
  <c r="E19" i="13"/>
  <c r="E33" i="13" s="1"/>
  <c r="E47" i="13" s="1"/>
  <c r="E61" i="13" s="1"/>
  <c r="G4" i="17"/>
  <c r="G18" i="17" s="1"/>
  <c r="G32" i="17" s="1"/>
  <c r="G46" i="17" s="1"/>
  <c r="G60" i="17" s="1"/>
  <c r="G19" i="13"/>
  <c r="G33" i="13" s="1"/>
  <c r="G47" i="13" s="1"/>
  <c r="G61" i="13" s="1"/>
  <c r="N5" i="13"/>
  <c r="N33" i="11"/>
  <c r="N60" i="11" s="1"/>
  <c r="N87" i="11" s="1"/>
  <c r="N114" i="11" s="1"/>
  <c r="C19" i="13"/>
  <c r="C33" i="13" s="1"/>
  <c r="C47" i="13" s="1"/>
  <c r="C61" i="13" s="1"/>
  <c r="C4" i="17"/>
  <c r="C18" i="17" s="1"/>
  <c r="C32" i="17" s="1"/>
  <c r="C46" i="17" s="1"/>
  <c r="C60" i="17" s="1"/>
  <c r="O63" i="17"/>
  <c r="G80" i="17" s="1"/>
  <c r="O49" i="17"/>
  <c r="F80" i="17" s="1"/>
  <c r="O35" i="17"/>
  <c r="E80" i="17" s="1"/>
  <c r="E4" i="14"/>
  <c r="C6" i="15" s="1"/>
  <c r="G26" i="17" l="1"/>
  <c r="F29" i="17"/>
  <c r="G54" i="17"/>
  <c r="F57" i="17"/>
  <c r="G40" i="17"/>
  <c r="F43" i="17"/>
  <c r="H68" i="17"/>
  <c r="G71" i="17"/>
  <c r="I12" i="17"/>
  <c r="H15" i="17"/>
  <c r="N4" i="17"/>
  <c r="N18" i="17" s="1"/>
  <c r="N32" i="17" s="1"/>
  <c r="N46" i="17" s="1"/>
  <c r="N60" i="17" s="1"/>
  <c r="N19" i="13"/>
  <c r="N33" i="13" s="1"/>
  <c r="N47" i="13" s="1"/>
  <c r="N61" i="13" s="1"/>
  <c r="J4" i="17"/>
  <c r="J18" i="17" s="1"/>
  <c r="J32" i="17" s="1"/>
  <c r="J46" i="17" s="1"/>
  <c r="J60" i="17" s="1"/>
  <c r="J19" i="13"/>
  <c r="J33" i="13" s="1"/>
  <c r="J47" i="13" s="1"/>
  <c r="J61" i="13" s="1"/>
  <c r="F4" i="17"/>
  <c r="F18" i="17" s="1"/>
  <c r="F32" i="17" s="1"/>
  <c r="F46" i="17" s="1"/>
  <c r="F60" i="17" s="1"/>
  <c r="F19" i="13"/>
  <c r="F33" i="13" s="1"/>
  <c r="F47" i="13" s="1"/>
  <c r="F61" i="13" s="1"/>
  <c r="D80" i="17"/>
  <c r="B7" i="13"/>
  <c r="B21" i="13" s="1"/>
  <c r="B35" i="13" s="1"/>
  <c r="B49" i="13" s="1"/>
  <c r="B63" i="13" s="1"/>
  <c r="B8" i="13"/>
  <c r="B22" i="13" s="1"/>
  <c r="B36" i="13" s="1"/>
  <c r="B50" i="13" s="1"/>
  <c r="B64" i="13" s="1"/>
  <c r="B9" i="13"/>
  <c r="B23" i="13" s="1"/>
  <c r="B37" i="13" s="1"/>
  <c r="B51" i="13" s="1"/>
  <c r="B65" i="13" s="1"/>
  <c r="B10" i="13"/>
  <c r="B24" i="13" s="1"/>
  <c r="B38" i="13" s="1"/>
  <c r="B52" i="13" s="1"/>
  <c r="B66" i="13" s="1"/>
  <c r="B11" i="13"/>
  <c r="B25" i="13" s="1"/>
  <c r="B39" i="13" s="1"/>
  <c r="B53" i="13" s="1"/>
  <c r="B67" i="13" s="1"/>
  <c r="B12" i="13"/>
  <c r="B26" i="13" s="1"/>
  <c r="B40" i="13" s="1"/>
  <c r="B54" i="13" s="1"/>
  <c r="B68" i="13" s="1"/>
  <c r="B13" i="13"/>
  <c r="B27" i="13" s="1"/>
  <c r="B41" i="13" s="1"/>
  <c r="B55" i="13" s="1"/>
  <c r="B69" i="13" s="1"/>
  <c r="B14" i="13"/>
  <c r="B28" i="13" s="1"/>
  <c r="B42" i="13" s="1"/>
  <c r="B56" i="13" s="1"/>
  <c r="B70" i="13" s="1"/>
  <c r="B15" i="13"/>
  <c r="B29" i="13" s="1"/>
  <c r="B43" i="13" s="1"/>
  <c r="B57" i="13" s="1"/>
  <c r="B71" i="13" s="1"/>
  <c r="B6" i="13"/>
  <c r="B20" i="13" s="1"/>
  <c r="B34" i="13" s="1"/>
  <c r="B48" i="13" s="1"/>
  <c r="B62" i="13" s="1"/>
  <c r="L89" i="11"/>
  <c r="J95" i="11"/>
  <c r="J122" i="11" s="1"/>
  <c r="M63" i="11"/>
  <c r="M90" i="11" s="1"/>
  <c r="M117" i="11" s="1"/>
  <c r="I69" i="11"/>
  <c r="I96" i="11" s="1"/>
  <c r="I123" i="11" s="1"/>
  <c r="O23" i="11"/>
  <c r="O24" i="11"/>
  <c r="O25" i="11"/>
  <c r="O26" i="11"/>
  <c r="O27" i="11"/>
  <c r="O28" i="11"/>
  <c r="D46" i="11"/>
  <c r="D73" i="11" s="1"/>
  <c r="D100" i="11" s="1"/>
  <c r="D127" i="11" s="1"/>
  <c r="E46" i="11"/>
  <c r="E73" i="11" s="1"/>
  <c r="E100" i="11" s="1"/>
  <c r="F46" i="11"/>
  <c r="F73" i="11" s="1"/>
  <c r="F100" i="11" s="1"/>
  <c r="F127" i="11" s="1"/>
  <c r="G46" i="11"/>
  <c r="G73" i="11" s="1"/>
  <c r="G100" i="11" s="1"/>
  <c r="H46" i="11"/>
  <c r="H73" i="11" s="1"/>
  <c r="H100" i="11" s="1"/>
  <c r="H127" i="11" s="1"/>
  <c r="I46" i="11"/>
  <c r="I73" i="11" s="1"/>
  <c r="I100" i="11" s="1"/>
  <c r="I127" i="11" s="1"/>
  <c r="J46" i="11"/>
  <c r="J73" i="11" s="1"/>
  <c r="J100" i="11" s="1"/>
  <c r="K46" i="11"/>
  <c r="K73" i="11" s="1"/>
  <c r="K100" i="11" s="1"/>
  <c r="L46" i="11"/>
  <c r="L73" i="11" s="1"/>
  <c r="L100" i="11" s="1"/>
  <c r="M46" i="11"/>
  <c r="M73" i="11" s="1"/>
  <c r="M100" i="11" s="1"/>
  <c r="M127" i="11" s="1"/>
  <c r="N46" i="11"/>
  <c r="N73" i="11" s="1"/>
  <c r="N100" i="11" s="1"/>
  <c r="N127" i="11" s="1"/>
  <c r="D47" i="11"/>
  <c r="D74" i="11" s="1"/>
  <c r="D101" i="11" s="1"/>
  <c r="E47" i="11"/>
  <c r="E74" i="11" s="1"/>
  <c r="E101" i="11" s="1"/>
  <c r="E128" i="11" s="1"/>
  <c r="F47" i="11"/>
  <c r="F74" i="11" s="1"/>
  <c r="F101" i="11" s="1"/>
  <c r="F128" i="11" s="1"/>
  <c r="G47" i="11"/>
  <c r="G74" i="11" s="1"/>
  <c r="G101" i="11" s="1"/>
  <c r="G128" i="11" s="1"/>
  <c r="H47" i="11"/>
  <c r="H74" i="11" s="1"/>
  <c r="H101" i="11" s="1"/>
  <c r="I47" i="11"/>
  <c r="I74" i="11" s="1"/>
  <c r="I101" i="11" s="1"/>
  <c r="I128" i="11" s="1"/>
  <c r="J47" i="11"/>
  <c r="J74" i="11" s="1"/>
  <c r="J101" i="11" s="1"/>
  <c r="J128" i="11" s="1"/>
  <c r="K47" i="11"/>
  <c r="K74" i="11" s="1"/>
  <c r="K101" i="11" s="1"/>
  <c r="K128" i="11" s="1"/>
  <c r="L47" i="11"/>
  <c r="L74" i="11" s="1"/>
  <c r="L101" i="11" s="1"/>
  <c r="L128" i="11" s="1"/>
  <c r="M47" i="11"/>
  <c r="M74" i="11" s="1"/>
  <c r="M101" i="11" s="1"/>
  <c r="M128" i="11" s="1"/>
  <c r="N47" i="11"/>
  <c r="N74" i="11" s="1"/>
  <c r="N101" i="11" s="1"/>
  <c r="N128" i="11" s="1"/>
  <c r="D48" i="11"/>
  <c r="D75" i="11" s="1"/>
  <c r="D102" i="11" s="1"/>
  <c r="D129" i="11" s="1"/>
  <c r="E48" i="11"/>
  <c r="E75" i="11" s="1"/>
  <c r="E102" i="11" s="1"/>
  <c r="F48" i="11"/>
  <c r="F75" i="11" s="1"/>
  <c r="F102" i="11" s="1"/>
  <c r="F129" i="11" s="1"/>
  <c r="G48" i="11"/>
  <c r="G75" i="11" s="1"/>
  <c r="G102" i="11" s="1"/>
  <c r="G129" i="11" s="1"/>
  <c r="H48" i="11"/>
  <c r="H75" i="11" s="1"/>
  <c r="H102" i="11" s="1"/>
  <c r="H129" i="11" s="1"/>
  <c r="I48" i="11"/>
  <c r="I75" i="11" s="1"/>
  <c r="I102" i="11" s="1"/>
  <c r="J48" i="11"/>
  <c r="J75" i="11" s="1"/>
  <c r="J102" i="11" s="1"/>
  <c r="J129" i="11" s="1"/>
  <c r="K48" i="11"/>
  <c r="K75" i="11" s="1"/>
  <c r="K102" i="11" s="1"/>
  <c r="K129" i="11" s="1"/>
  <c r="L48" i="11"/>
  <c r="L75" i="11" s="1"/>
  <c r="L102" i="11" s="1"/>
  <c r="L129" i="11" s="1"/>
  <c r="M48" i="11"/>
  <c r="M75" i="11" s="1"/>
  <c r="M102" i="11" s="1"/>
  <c r="N48" i="11"/>
  <c r="N75" i="11" s="1"/>
  <c r="N102" i="11" s="1"/>
  <c r="N129" i="11" s="1"/>
  <c r="D49" i="11"/>
  <c r="E49" i="11"/>
  <c r="E76" i="11" s="1"/>
  <c r="E103" i="11" s="1"/>
  <c r="E130" i="11" s="1"/>
  <c r="F49" i="11"/>
  <c r="F76" i="11" s="1"/>
  <c r="F103" i="11" s="1"/>
  <c r="G49" i="11"/>
  <c r="G76" i="11" s="1"/>
  <c r="G103" i="11" s="1"/>
  <c r="G130" i="11" s="1"/>
  <c r="H49" i="11"/>
  <c r="H76" i="11" s="1"/>
  <c r="H103" i="11" s="1"/>
  <c r="H130" i="11" s="1"/>
  <c r="I49" i="11"/>
  <c r="I76" i="11" s="1"/>
  <c r="I103" i="11" s="1"/>
  <c r="I130" i="11" s="1"/>
  <c r="J49" i="11"/>
  <c r="J76" i="11" s="1"/>
  <c r="J103" i="11" s="1"/>
  <c r="J130" i="11" s="1"/>
  <c r="K49" i="11"/>
  <c r="K76" i="11" s="1"/>
  <c r="K103" i="11" s="1"/>
  <c r="K130" i="11" s="1"/>
  <c r="L49" i="11"/>
  <c r="L76" i="11" s="1"/>
  <c r="L103" i="11" s="1"/>
  <c r="L130" i="11" s="1"/>
  <c r="M49" i="11"/>
  <c r="M76" i="11" s="1"/>
  <c r="M103" i="11" s="1"/>
  <c r="M130" i="11" s="1"/>
  <c r="N49" i="11"/>
  <c r="N76" i="11" s="1"/>
  <c r="N103" i="11" s="1"/>
  <c r="D50" i="11"/>
  <c r="D77" i="11" s="1"/>
  <c r="D104" i="11" s="1"/>
  <c r="D131" i="11" s="1"/>
  <c r="E50" i="11"/>
  <c r="E77" i="11" s="1"/>
  <c r="E104" i="11" s="1"/>
  <c r="E131" i="11" s="1"/>
  <c r="F50" i="11"/>
  <c r="F77" i="11" s="1"/>
  <c r="F104" i="11" s="1"/>
  <c r="F131" i="11" s="1"/>
  <c r="G50" i="11"/>
  <c r="G77" i="11" s="1"/>
  <c r="G104" i="11" s="1"/>
  <c r="G131" i="11" s="1"/>
  <c r="H50" i="11"/>
  <c r="H77" i="11" s="1"/>
  <c r="H104" i="11" s="1"/>
  <c r="H131" i="11" s="1"/>
  <c r="I50" i="11"/>
  <c r="I77" i="11" s="1"/>
  <c r="I104" i="11" s="1"/>
  <c r="I131" i="11" s="1"/>
  <c r="J50" i="11"/>
  <c r="J77" i="11" s="1"/>
  <c r="J104" i="11" s="1"/>
  <c r="J131" i="11" s="1"/>
  <c r="K50" i="11"/>
  <c r="K77" i="11" s="1"/>
  <c r="K104" i="11" s="1"/>
  <c r="K131" i="11" s="1"/>
  <c r="L50" i="11"/>
  <c r="L77" i="11" s="1"/>
  <c r="L104" i="11" s="1"/>
  <c r="L131" i="11" s="1"/>
  <c r="M50" i="11"/>
  <c r="M77" i="11" s="1"/>
  <c r="M104" i="11" s="1"/>
  <c r="M131" i="11" s="1"/>
  <c r="N50" i="11"/>
  <c r="N77" i="11" s="1"/>
  <c r="N104" i="11" s="1"/>
  <c r="N131" i="11" s="1"/>
  <c r="D51" i="11"/>
  <c r="D78" i="11" s="1"/>
  <c r="D105" i="11" s="1"/>
  <c r="E51" i="11"/>
  <c r="E78" i="11" s="1"/>
  <c r="E105" i="11" s="1"/>
  <c r="E132" i="11" s="1"/>
  <c r="F51" i="11"/>
  <c r="F78" i="11" s="1"/>
  <c r="F105" i="11" s="1"/>
  <c r="F132" i="11" s="1"/>
  <c r="G51" i="11"/>
  <c r="G78" i="11" s="1"/>
  <c r="G105" i="11" s="1"/>
  <c r="G132" i="11" s="1"/>
  <c r="H51" i="11"/>
  <c r="H78" i="11" s="1"/>
  <c r="H105" i="11" s="1"/>
  <c r="H132" i="11" s="1"/>
  <c r="I51" i="11"/>
  <c r="I78" i="11" s="1"/>
  <c r="I105" i="11" s="1"/>
  <c r="I132" i="11" s="1"/>
  <c r="J51" i="11"/>
  <c r="J78" i="11" s="1"/>
  <c r="J105" i="11" s="1"/>
  <c r="J132" i="11" s="1"/>
  <c r="K51" i="11"/>
  <c r="K78" i="11" s="1"/>
  <c r="K105" i="11" s="1"/>
  <c r="K132" i="11" s="1"/>
  <c r="L51" i="11"/>
  <c r="L78" i="11" s="1"/>
  <c r="L105" i="11" s="1"/>
  <c r="L132" i="11" s="1"/>
  <c r="M51" i="11"/>
  <c r="M78" i="11" s="1"/>
  <c r="M105" i="11" s="1"/>
  <c r="M132" i="11" s="1"/>
  <c r="N51" i="11"/>
  <c r="N78" i="11" s="1"/>
  <c r="N105" i="11" s="1"/>
  <c r="N132" i="11" s="1"/>
  <c r="D52" i="11"/>
  <c r="D79" i="11" s="1"/>
  <c r="D106" i="11" s="1"/>
  <c r="D133" i="11" s="1"/>
  <c r="E52" i="11"/>
  <c r="E79" i="11" s="1"/>
  <c r="E106" i="11" s="1"/>
  <c r="F52" i="11"/>
  <c r="F79" i="11" s="1"/>
  <c r="F106" i="11" s="1"/>
  <c r="F133" i="11" s="1"/>
  <c r="G52" i="11"/>
  <c r="G79" i="11" s="1"/>
  <c r="G106" i="11" s="1"/>
  <c r="G133" i="11" s="1"/>
  <c r="H52" i="11"/>
  <c r="H79" i="11" s="1"/>
  <c r="H106" i="11" s="1"/>
  <c r="H133" i="11" s="1"/>
  <c r="I52" i="11"/>
  <c r="I79" i="11" s="1"/>
  <c r="I106" i="11" s="1"/>
  <c r="I133" i="11" s="1"/>
  <c r="J52" i="11"/>
  <c r="J79" i="11" s="1"/>
  <c r="J106" i="11" s="1"/>
  <c r="J133" i="11" s="1"/>
  <c r="K52" i="11"/>
  <c r="K79" i="11" s="1"/>
  <c r="K106" i="11" s="1"/>
  <c r="K133" i="11" s="1"/>
  <c r="L52" i="11"/>
  <c r="L79" i="11" s="1"/>
  <c r="L106" i="11" s="1"/>
  <c r="L133" i="11" s="1"/>
  <c r="M52" i="11"/>
  <c r="M79" i="11" s="1"/>
  <c r="M106" i="11" s="1"/>
  <c r="M133" i="11" s="1"/>
  <c r="N52" i="11"/>
  <c r="N79" i="11" s="1"/>
  <c r="N106" i="11" s="1"/>
  <c r="N133" i="11" s="1"/>
  <c r="D53" i="11"/>
  <c r="E53" i="11"/>
  <c r="E80" i="11" s="1"/>
  <c r="E107" i="11" s="1"/>
  <c r="E134" i="11" s="1"/>
  <c r="F53" i="11"/>
  <c r="F80" i="11" s="1"/>
  <c r="F107" i="11" s="1"/>
  <c r="F134" i="11" s="1"/>
  <c r="G53" i="11"/>
  <c r="G80" i="11" s="1"/>
  <c r="G107" i="11" s="1"/>
  <c r="G134" i="11" s="1"/>
  <c r="H53" i="11"/>
  <c r="H80" i="11" s="1"/>
  <c r="H107" i="11" s="1"/>
  <c r="H134" i="11" s="1"/>
  <c r="I53" i="11"/>
  <c r="I80" i="11" s="1"/>
  <c r="I107" i="11" s="1"/>
  <c r="I134" i="11" s="1"/>
  <c r="J53" i="11"/>
  <c r="J80" i="11" s="1"/>
  <c r="J107" i="11" s="1"/>
  <c r="J134" i="11" s="1"/>
  <c r="K53" i="11"/>
  <c r="K80" i="11" s="1"/>
  <c r="K107" i="11" s="1"/>
  <c r="K134" i="11" s="1"/>
  <c r="L53" i="11"/>
  <c r="L80" i="11" s="1"/>
  <c r="L107" i="11" s="1"/>
  <c r="L134" i="11" s="1"/>
  <c r="M53" i="11"/>
  <c r="M80" i="11" s="1"/>
  <c r="M107" i="11" s="1"/>
  <c r="M134" i="11" s="1"/>
  <c r="N53" i="11"/>
  <c r="N80" i="11" s="1"/>
  <c r="N107" i="11" s="1"/>
  <c r="N134" i="11" s="1"/>
  <c r="D54" i="11"/>
  <c r="D81" i="11" s="1"/>
  <c r="D108" i="11" s="1"/>
  <c r="D135" i="11" s="1"/>
  <c r="E54" i="11"/>
  <c r="E81" i="11" s="1"/>
  <c r="E108" i="11" s="1"/>
  <c r="E135" i="11" s="1"/>
  <c r="F54" i="11"/>
  <c r="F81" i="11" s="1"/>
  <c r="F108" i="11" s="1"/>
  <c r="F135" i="11" s="1"/>
  <c r="G54" i="11"/>
  <c r="G81" i="11" s="1"/>
  <c r="G108" i="11" s="1"/>
  <c r="G135" i="11" s="1"/>
  <c r="H54" i="11"/>
  <c r="H81" i="11" s="1"/>
  <c r="H108" i="11" s="1"/>
  <c r="H135" i="11" s="1"/>
  <c r="I54" i="11"/>
  <c r="I81" i="11" s="1"/>
  <c r="I108" i="11" s="1"/>
  <c r="I135" i="11" s="1"/>
  <c r="J54" i="11"/>
  <c r="J81" i="11" s="1"/>
  <c r="J108" i="11" s="1"/>
  <c r="J135" i="11" s="1"/>
  <c r="K54" i="11"/>
  <c r="K81" i="11" s="1"/>
  <c r="K108" i="11" s="1"/>
  <c r="K135" i="11" s="1"/>
  <c r="L54" i="11"/>
  <c r="L81" i="11" s="1"/>
  <c r="L108" i="11" s="1"/>
  <c r="L135" i="11" s="1"/>
  <c r="M54" i="11"/>
  <c r="M81" i="11" s="1"/>
  <c r="M108" i="11" s="1"/>
  <c r="M135" i="11" s="1"/>
  <c r="N54" i="11"/>
  <c r="N81" i="11" s="1"/>
  <c r="N108" i="11" s="1"/>
  <c r="N135" i="11" s="1"/>
  <c r="D55" i="11"/>
  <c r="D82" i="11" s="1"/>
  <c r="D109" i="11" s="1"/>
  <c r="E55" i="11"/>
  <c r="E82" i="11" s="1"/>
  <c r="E109" i="11" s="1"/>
  <c r="E136" i="11" s="1"/>
  <c r="F55" i="11"/>
  <c r="F82" i="11" s="1"/>
  <c r="F109" i="11" s="1"/>
  <c r="F136" i="11" s="1"/>
  <c r="G55" i="11"/>
  <c r="G82" i="11" s="1"/>
  <c r="G109" i="11" s="1"/>
  <c r="G136" i="11" s="1"/>
  <c r="H55" i="11"/>
  <c r="H82" i="11" s="1"/>
  <c r="H109" i="11" s="1"/>
  <c r="H136" i="11" s="1"/>
  <c r="I55" i="11"/>
  <c r="I82" i="11" s="1"/>
  <c r="I109" i="11" s="1"/>
  <c r="I136" i="11" s="1"/>
  <c r="J55" i="11"/>
  <c r="J82" i="11" s="1"/>
  <c r="J109" i="11" s="1"/>
  <c r="J136" i="11" s="1"/>
  <c r="K55" i="11"/>
  <c r="K82" i="11" s="1"/>
  <c r="K109" i="11" s="1"/>
  <c r="K136" i="11" s="1"/>
  <c r="L55" i="11"/>
  <c r="L82" i="11" s="1"/>
  <c r="L109" i="11" s="1"/>
  <c r="L136" i="11" s="1"/>
  <c r="M55" i="11"/>
  <c r="M82" i="11" s="1"/>
  <c r="M109" i="11" s="1"/>
  <c r="M136" i="11" s="1"/>
  <c r="N55" i="11"/>
  <c r="N82" i="11" s="1"/>
  <c r="N109" i="11" s="1"/>
  <c r="N136" i="11" s="1"/>
  <c r="C47" i="11"/>
  <c r="C74" i="11" s="1"/>
  <c r="C101" i="11" s="1"/>
  <c r="C48" i="11"/>
  <c r="C75" i="11" s="1"/>
  <c r="C102" i="11" s="1"/>
  <c r="C129" i="11" s="1"/>
  <c r="C49" i="11"/>
  <c r="C76" i="11" s="1"/>
  <c r="C103" i="11" s="1"/>
  <c r="C130" i="11" s="1"/>
  <c r="C50" i="11"/>
  <c r="C77" i="11" s="1"/>
  <c r="C104" i="11" s="1"/>
  <c r="C131" i="11" s="1"/>
  <c r="C51" i="11"/>
  <c r="C52" i="11"/>
  <c r="C79" i="11" s="1"/>
  <c r="C106" i="11" s="1"/>
  <c r="C133" i="11" s="1"/>
  <c r="C53" i="11"/>
  <c r="C80" i="11" s="1"/>
  <c r="C107" i="11" s="1"/>
  <c r="C134" i="11" s="1"/>
  <c r="C54" i="11"/>
  <c r="C81" i="11" s="1"/>
  <c r="C108" i="11" s="1"/>
  <c r="C135" i="11" s="1"/>
  <c r="C55" i="11"/>
  <c r="C46" i="11"/>
  <c r="C73" i="11" s="1"/>
  <c r="C100" i="11" s="1"/>
  <c r="C127" i="11" s="1"/>
  <c r="D34" i="11"/>
  <c r="D61" i="11" s="1"/>
  <c r="D88" i="11" s="1"/>
  <c r="D115" i="11" s="1"/>
  <c r="E34" i="11"/>
  <c r="E61" i="11" s="1"/>
  <c r="E88" i="11" s="1"/>
  <c r="E115" i="11" s="1"/>
  <c r="F34" i="11"/>
  <c r="G34" i="11"/>
  <c r="G61" i="11" s="1"/>
  <c r="G88" i="11" s="1"/>
  <c r="H34" i="11"/>
  <c r="H61" i="11" s="1"/>
  <c r="H88" i="11" s="1"/>
  <c r="I34" i="11"/>
  <c r="I61" i="11" s="1"/>
  <c r="I88" i="11" s="1"/>
  <c r="I115" i="11" s="1"/>
  <c r="J34" i="11"/>
  <c r="K34" i="11"/>
  <c r="K61" i="11" s="1"/>
  <c r="K88" i="11" s="1"/>
  <c r="K115" i="11" s="1"/>
  <c r="L34" i="11"/>
  <c r="L61" i="11" s="1"/>
  <c r="L88" i="11" s="1"/>
  <c r="L115" i="11" s="1"/>
  <c r="M34" i="11"/>
  <c r="M61" i="11" s="1"/>
  <c r="M88" i="11" s="1"/>
  <c r="M115" i="11" s="1"/>
  <c r="N34" i="11"/>
  <c r="D35" i="11"/>
  <c r="D62" i="11" s="1"/>
  <c r="D89" i="11" s="1"/>
  <c r="E35" i="11"/>
  <c r="E62" i="11" s="1"/>
  <c r="E89" i="11" s="1"/>
  <c r="E116" i="11" s="1"/>
  <c r="F35" i="11"/>
  <c r="F62" i="11" s="1"/>
  <c r="F89" i="11" s="1"/>
  <c r="F116" i="11" s="1"/>
  <c r="G35" i="11"/>
  <c r="G62" i="11" s="1"/>
  <c r="G89" i="11" s="1"/>
  <c r="G116" i="11" s="1"/>
  <c r="H35" i="11"/>
  <c r="H62" i="11" s="1"/>
  <c r="H89" i="11" s="1"/>
  <c r="H116" i="11" s="1"/>
  <c r="I35" i="11"/>
  <c r="I62" i="11" s="1"/>
  <c r="I89" i="11" s="1"/>
  <c r="I116" i="11" s="1"/>
  <c r="J35" i="11"/>
  <c r="J62" i="11" s="1"/>
  <c r="J89" i="11" s="1"/>
  <c r="J116" i="11" s="1"/>
  <c r="K35" i="11"/>
  <c r="K62" i="11" s="1"/>
  <c r="K89" i="11" s="1"/>
  <c r="K116" i="11" s="1"/>
  <c r="L35" i="11"/>
  <c r="L62" i="11" s="1"/>
  <c r="M35" i="11"/>
  <c r="M62" i="11" s="1"/>
  <c r="M89" i="11" s="1"/>
  <c r="M116" i="11" s="1"/>
  <c r="N35" i="11"/>
  <c r="N62" i="11" s="1"/>
  <c r="N89" i="11" s="1"/>
  <c r="N116" i="11" s="1"/>
  <c r="D36" i="11"/>
  <c r="D63" i="11" s="1"/>
  <c r="D90" i="11" s="1"/>
  <c r="D117" i="11" s="1"/>
  <c r="E36" i="11"/>
  <c r="E63" i="11" s="1"/>
  <c r="E90" i="11" s="1"/>
  <c r="F36" i="11"/>
  <c r="F63" i="11" s="1"/>
  <c r="F90" i="11" s="1"/>
  <c r="F117" i="11" s="1"/>
  <c r="G36" i="11"/>
  <c r="G63" i="11" s="1"/>
  <c r="G90" i="11" s="1"/>
  <c r="G117" i="11" s="1"/>
  <c r="H36" i="11"/>
  <c r="H63" i="11" s="1"/>
  <c r="H90" i="11" s="1"/>
  <c r="H117" i="11" s="1"/>
  <c r="I36" i="11"/>
  <c r="I63" i="11" s="1"/>
  <c r="I90" i="11" s="1"/>
  <c r="J36" i="11"/>
  <c r="J63" i="11" s="1"/>
  <c r="J90" i="11" s="1"/>
  <c r="J117" i="11" s="1"/>
  <c r="K36" i="11"/>
  <c r="K63" i="11" s="1"/>
  <c r="K90" i="11" s="1"/>
  <c r="K117" i="11" s="1"/>
  <c r="L36" i="11"/>
  <c r="L63" i="11" s="1"/>
  <c r="L90" i="11" s="1"/>
  <c r="L117" i="11" s="1"/>
  <c r="M36" i="11"/>
  <c r="N36" i="11"/>
  <c r="N63" i="11" s="1"/>
  <c r="N90" i="11" s="1"/>
  <c r="N117" i="11" s="1"/>
  <c r="D37" i="11"/>
  <c r="D64" i="11" s="1"/>
  <c r="D91" i="11" s="1"/>
  <c r="D118" i="11" s="1"/>
  <c r="E37" i="11"/>
  <c r="E64" i="11" s="1"/>
  <c r="E91" i="11" s="1"/>
  <c r="E118" i="11" s="1"/>
  <c r="F37" i="11"/>
  <c r="F64" i="11" s="1"/>
  <c r="F91" i="11" s="1"/>
  <c r="F118" i="11" s="1"/>
  <c r="G37" i="11"/>
  <c r="G64" i="11" s="1"/>
  <c r="G91" i="11" s="1"/>
  <c r="G118" i="11" s="1"/>
  <c r="H37" i="11"/>
  <c r="H64" i="11" s="1"/>
  <c r="H91" i="11" s="1"/>
  <c r="H118" i="11" s="1"/>
  <c r="I37" i="11"/>
  <c r="I64" i="11" s="1"/>
  <c r="I91" i="11" s="1"/>
  <c r="I118" i="11" s="1"/>
  <c r="J37" i="11"/>
  <c r="J64" i="11" s="1"/>
  <c r="J91" i="11" s="1"/>
  <c r="J118" i="11" s="1"/>
  <c r="K37" i="11"/>
  <c r="K64" i="11" s="1"/>
  <c r="K91" i="11" s="1"/>
  <c r="K118" i="11" s="1"/>
  <c r="L37" i="11"/>
  <c r="L64" i="11" s="1"/>
  <c r="L91" i="11" s="1"/>
  <c r="L118" i="11" s="1"/>
  <c r="M37" i="11"/>
  <c r="M64" i="11" s="1"/>
  <c r="M91" i="11" s="1"/>
  <c r="M118" i="11" s="1"/>
  <c r="N37" i="11"/>
  <c r="N64" i="11" s="1"/>
  <c r="N91" i="11" s="1"/>
  <c r="D38" i="11"/>
  <c r="D65" i="11" s="1"/>
  <c r="D92" i="11" s="1"/>
  <c r="D119" i="11" s="1"/>
  <c r="E38" i="11"/>
  <c r="E65" i="11" s="1"/>
  <c r="E92" i="11" s="1"/>
  <c r="E119" i="11" s="1"/>
  <c r="F38" i="11"/>
  <c r="F65" i="11" s="1"/>
  <c r="F92" i="11" s="1"/>
  <c r="F119" i="11" s="1"/>
  <c r="G38" i="11"/>
  <c r="G65" i="11" s="1"/>
  <c r="G92" i="11" s="1"/>
  <c r="G119" i="11" s="1"/>
  <c r="H38" i="11"/>
  <c r="H65" i="11" s="1"/>
  <c r="H92" i="11" s="1"/>
  <c r="H119" i="11" s="1"/>
  <c r="I38" i="11"/>
  <c r="I65" i="11" s="1"/>
  <c r="I92" i="11" s="1"/>
  <c r="I119" i="11" s="1"/>
  <c r="J38" i="11"/>
  <c r="J65" i="11" s="1"/>
  <c r="J92" i="11" s="1"/>
  <c r="J119" i="11" s="1"/>
  <c r="K38" i="11"/>
  <c r="K65" i="11" s="1"/>
  <c r="K92" i="11" s="1"/>
  <c r="K119" i="11" s="1"/>
  <c r="L38" i="11"/>
  <c r="L65" i="11" s="1"/>
  <c r="L92" i="11" s="1"/>
  <c r="L119" i="11" s="1"/>
  <c r="M38" i="11"/>
  <c r="M65" i="11" s="1"/>
  <c r="M92" i="11" s="1"/>
  <c r="M119" i="11" s="1"/>
  <c r="N38" i="11"/>
  <c r="N65" i="11" s="1"/>
  <c r="N92" i="11" s="1"/>
  <c r="N119" i="11" s="1"/>
  <c r="D39" i="11"/>
  <c r="D66" i="11" s="1"/>
  <c r="D93" i="11" s="1"/>
  <c r="E39" i="11"/>
  <c r="E66" i="11" s="1"/>
  <c r="E93" i="11" s="1"/>
  <c r="E120" i="11" s="1"/>
  <c r="F39" i="11"/>
  <c r="F66" i="11" s="1"/>
  <c r="F93" i="11" s="1"/>
  <c r="F120" i="11" s="1"/>
  <c r="G39" i="11"/>
  <c r="G66" i="11" s="1"/>
  <c r="G93" i="11" s="1"/>
  <c r="G120" i="11" s="1"/>
  <c r="H39" i="11"/>
  <c r="H66" i="11" s="1"/>
  <c r="H93" i="11" s="1"/>
  <c r="H120" i="11" s="1"/>
  <c r="I39" i="11"/>
  <c r="I66" i="11" s="1"/>
  <c r="I93" i="11" s="1"/>
  <c r="I120" i="11" s="1"/>
  <c r="J39" i="11"/>
  <c r="J66" i="11" s="1"/>
  <c r="J93" i="11" s="1"/>
  <c r="J120" i="11" s="1"/>
  <c r="K39" i="11"/>
  <c r="K66" i="11" s="1"/>
  <c r="K93" i="11" s="1"/>
  <c r="K120" i="11" s="1"/>
  <c r="L39" i="11"/>
  <c r="L66" i="11" s="1"/>
  <c r="L93" i="11" s="1"/>
  <c r="L120" i="11" s="1"/>
  <c r="M39" i="11"/>
  <c r="M66" i="11" s="1"/>
  <c r="M93" i="11" s="1"/>
  <c r="M120" i="11" s="1"/>
  <c r="N39" i="11"/>
  <c r="N66" i="11" s="1"/>
  <c r="N93" i="11" s="1"/>
  <c r="N120" i="11" s="1"/>
  <c r="D40" i="11"/>
  <c r="D67" i="11" s="1"/>
  <c r="D94" i="11" s="1"/>
  <c r="E40" i="11"/>
  <c r="E67" i="11" s="1"/>
  <c r="E94" i="11" s="1"/>
  <c r="E121" i="11" s="1"/>
  <c r="F40" i="11"/>
  <c r="F67" i="11" s="1"/>
  <c r="F94" i="11" s="1"/>
  <c r="F121" i="11" s="1"/>
  <c r="G40" i="11"/>
  <c r="G67" i="11" s="1"/>
  <c r="G94" i="11" s="1"/>
  <c r="G121" i="11" s="1"/>
  <c r="H40" i="11"/>
  <c r="H67" i="11" s="1"/>
  <c r="H94" i="11" s="1"/>
  <c r="H121" i="11" s="1"/>
  <c r="I40" i="11"/>
  <c r="I67" i="11" s="1"/>
  <c r="I94" i="11" s="1"/>
  <c r="I121" i="11" s="1"/>
  <c r="J40" i="11"/>
  <c r="J67" i="11" s="1"/>
  <c r="J94" i="11" s="1"/>
  <c r="J121" i="11" s="1"/>
  <c r="K40" i="11"/>
  <c r="K67" i="11" s="1"/>
  <c r="K94" i="11" s="1"/>
  <c r="K121" i="11" s="1"/>
  <c r="L40" i="11"/>
  <c r="L67" i="11" s="1"/>
  <c r="L94" i="11" s="1"/>
  <c r="L121" i="11" s="1"/>
  <c r="M40" i="11"/>
  <c r="M67" i="11" s="1"/>
  <c r="M94" i="11" s="1"/>
  <c r="M121" i="11" s="1"/>
  <c r="N40" i="11"/>
  <c r="N67" i="11" s="1"/>
  <c r="N94" i="11" s="1"/>
  <c r="N121" i="11" s="1"/>
  <c r="D41" i="11"/>
  <c r="D68" i="11" s="1"/>
  <c r="D95" i="11" s="1"/>
  <c r="D122" i="11" s="1"/>
  <c r="E41" i="11"/>
  <c r="E68" i="11" s="1"/>
  <c r="E95" i="11" s="1"/>
  <c r="E122" i="11" s="1"/>
  <c r="F41" i="11"/>
  <c r="F68" i="11" s="1"/>
  <c r="F95" i="11" s="1"/>
  <c r="F122" i="11" s="1"/>
  <c r="G41" i="11"/>
  <c r="G68" i="11" s="1"/>
  <c r="G95" i="11" s="1"/>
  <c r="G122" i="11" s="1"/>
  <c r="H41" i="11"/>
  <c r="H68" i="11" s="1"/>
  <c r="H95" i="11" s="1"/>
  <c r="H122" i="11" s="1"/>
  <c r="I41" i="11"/>
  <c r="I68" i="11" s="1"/>
  <c r="I95" i="11" s="1"/>
  <c r="I122" i="11" s="1"/>
  <c r="J41" i="11"/>
  <c r="J68" i="11" s="1"/>
  <c r="K41" i="11"/>
  <c r="K68" i="11" s="1"/>
  <c r="K95" i="11" s="1"/>
  <c r="K122" i="11" s="1"/>
  <c r="L41" i="11"/>
  <c r="L68" i="11" s="1"/>
  <c r="L95" i="11" s="1"/>
  <c r="L122" i="11" s="1"/>
  <c r="M41" i="11"/>
  <c r="M68" i="11" s="1"/>
  <c r="M95" i="11" s="1"/>
  <c r="M122" i="11" s="1"/>
  <c r="N41" i="11"/>
  <c r="N68" i="11" s="1"/>
  <c r="N95" i="11" s="1"/>
  <c r="N122" i="11" s="1"/>
  <c r="D42" i="11"/>
  <c r="D69" i="11" s="1"/>
  <c r="D96" i="11" s="1"/>
  <c r="D123" i="11" s="1"/>
  <c r="E42" i="11"/>
  <c r="E69" i="11" s="1"/>
  <c r="E96" i="11" s="1"/>
  <c r="E123" i="11" s="1"/>
  <c r="F42" i="11"/>
  <c r="F69" i="11" s="1"/>
  <c r="F96" i="11" s="1"/>
  <c r="F123" i="11" s="1"/>
  <c r="G42" i="11"/>
  <c r="G69" i="11" s="1"/>
  <c r="G96" i="11" s="1"/>
  <c r="G123" i="11" s="1"/>
  <c r="H42" i="11"/>
  <c r="H69" i="11" s="1"/>
  <c r="H96" i="11" s="1"/>
  <c r="H123" i="11" s="1"/>
  <c r="I42" i="11"/>
  <c r="J42" i="11"/>
  <c r="J69" i="11" s="1"/>
  <c r="J96" i="11" s="1"/>
  <c r="J123" i="11" s="1"/>
  <c r="K42" i="11"/>
  <c r="K69" i="11" s="1"/>
  <c r="K96" i="11" s="1"/>
  <c r="K123" i="11" s="1"/>
  <c r="L42" i="11"/>
  <c r="L69" i="11" s="1"/>
  <c r="L96" i="11" s="1"/>
  <c r="L123" i="11" s="1"/>
  <c r="M42" i="11"/>
  <c r="M69" i="11" s="1"/>
  <c r="M96" i="11" s="1"/>
  <c r="M123" i="11" s="1"/>
  <c r="N42" i="11"/>
  <c r="N69" i="11" s="1"/>
  <c r="N96" i="11" s="1"/>
  <c r="N123" i="11" s="1"/>
  <c r="D43" i="11"/>
  <c r="D70" i="11" s="1"/>
  <c r="D97" i="11" s="1"/>
  <c r="E43" i="11"/>
  <c r="E70" i="11" s="1"/>
  <c r="E97" i="11" s="1"/>
  <c r="E124" i="11" s="1"/>
  <c r="F43" i="11"/>
  <c r="F70" i="11" s="1"/>
  <c r="F97" i="11" s="1"/>
  <c r="F124" i="11" s="1"/>
  <c r="G43" i="11"/>
  <c r="G70" i="11" s="1"/>
  <c r="G97" i="11" s="1"/>
  <c r="G124" i="11" s="1"/>
  <c r="H43" i="11"/>
  <c r="H70" i="11" s="1"/>
  <c r="H97" i="11" s="1"/>
  <c r="H124" i="11" s="1"/>
  <c r="I43" i="11"/>
  <c r="I70" i="11" s="1"/>
  <c r="I97" i="11" s="1"/>
  <c r="I124" i="11" s="1"/>
  <c r="J43" i="11"/>
  <c r="J70" i="11" s="1"/>
  <c r="J97" i="11" s="1"/>
  <c r="J124" i="11" s="1"/>
  <c r="K43" i="11"/>
  <c r="K70" i="11" s="1"/>
  <c r="K97" i="11" s="1"/>
  <c r="K124" i="11" s="1"/>
  <c r="L43" i="11"/>
  <c r="L70" i="11" s="1"/>
  <c r="L97" i="11" s="1"/>
  <c r="L124" i="11" s="1"/>
  <c r="M43" i="11"/>
  <c r="M70" i="11" s="1"/>
  <c r="M97" i="11" s="1"/>
  <c r="M124" i="11" s="1"/>
  <c r="N43" i="11"/>
  <c r="N70" i="11" s="1"/>
  <c r="N97" i="11" s="1"/>
  <c r="N124" i="11" s="1"/>
  <c r="C35" i="11"/>
  <c r="C62" i="11" s="1"/>
  <c r="C89" i="11" s="1"/>
  <c r="C116" i="11" s="1"/>
  <c r="C36" i="11"/>
  <c r="C37" i="11"/>
  <c r="C64" i="11" s="1"/>
  <c r="C91" i="11" s="1"/>
  <c r="C118" i="11" s="1"/>
  <c r="C38" i="11"/>
  <c r="C39" i="11"/>
  <c r="C40" i="11"/>
  <c r="C67" i="11" s="1"/>
  <c r="C94" i="11" s="1"/>
  <c r="C121" i="11" s="1"/>
  <c r="C41" i="11"/>
  <c r="C68" i="11" s="1"/>
  <c r="C95" i="11" s="1"/>
  <c r="C122" i="11" s="1"/>
  <c r="C42" i="11"/>
  <c r="C43" i="11"/>
  <c r="C34" i="11"/>
  <c r="C61" i="11" s="1"/>
  <c r="C88" i="11" s="1"/>
  <c r="G44" i="11"/>
  <c r="G23" i="17" s="1"/>
  <c r="D29" i="11"/>
  <c r="D10" i="17" s="1"/>
  <c r="E29" i="11"/>
  <c r="E10" i="17" s="1"/>
  <c r="F29" i="11"/>
  <c r="F10" i="17" s="1"/>
  <c r="G29" i="11"/>
  <c r="G10" i="17" s="1"/>
  <c r="H29" i="11"/>
  <c r="H10" i="17" s="1"/>
  <c r="I29" i="11"/>
  <c r="I10" i="17" s="1"/>
  <c r="J29" i="11"/>
  <c r="J10" i="17" s="1"/>
  <c r="K29" i="11"/>
  <c r="K10" i="17" s="1"/>
  <c r="L29" i="11"/>
  <c r="L10" i="17" s="1"/>
  <c r="M29" i="11"/>
  <c r="M10" i="17" s="1"/>
  <c r="N29" i="11"/>
  <c r="N10" i="17" s="1"/>
  <c r="C29" i="11"/>
  <c r="C10" i="17" s="1"/>
  <c r="O22" i="11"/>
  <c r="O21" i="11"/>
  <c r="O20" i="11"/>
  <c r="O19" i="11"/>
  <c r="O8" i="11"/>
  <c r="O9" i="11"/>
  <c r="O10" i="11"/>
  <c r="O11" i="11"/>
  <c r="O12" i="11"/>
  <c r="O13" i="11"/>
  <c r="O14" i="11"/>
  <c r="O15" i="11"/>
  <c r="O16" i="11"/>
  <c r="O7" i="11"/>
  <c r="D17" i="11"/>
  <c r="D9" i="17" s="1"/>
  <c r="E17" i="11"/>
  <c r="E9" i="17" s="1"/>
  <c r="F17" i="11"/>
  <c r="F9" i="17" s="1"/>
  <c r="G17" i="11"/>
  <c r="G9" i="17" s="1"/>
  <c r="H17" i="11"/>
  <c r="H9" i="17" s="1"/>
  <c r="I17" i="11"/>
  <c r="I9" i="17" s="1"/>
  <c r="J17" i="11"/>
  <c r="J9" i="17" s="1"/>
  <c r="K17" i="11"/>
  <c r="K9" i="17" s="1"/>
  <c r="L17" i="11"/>
  <c r="L9" i="17" s="1"/>
  <c r="M17" i="11"/>
  <c r="M9" i="17" s="1"/>
  <c r="N17" i="11"/>
  <c r="N9" i="17" s="1"/>
  <c r="C17" i="11"/>
  <c r="C9" i="17" s="1"/>
  <c r="C22" i="10"/>
  <c r="K20" i="12" s="1"/>
  <c r="C23" i="10"/>
  <c r="C36" i="10" s="1"/>
  <c r="C24" i="10"/>
  <c r="M22" i="12" s="1"/>
  <c r="C25" i="10"/>
  <c r="C26" i="10"/>
  <c r="C27" i="10"/>
  <c r="C40" i="10" s="1"/>
  <c r="C53" i="10" s="1"/>
  <c r="C28" i="10"/>
  <c r="N26" i="12" s="1"/>
  <c r="C29" i="10"/>
  <c r="C42" i="10" s="1"/>
  <c r="C30" i="10"/>
  <c r="D28" i="12" s="1"/>
  <c r="C21" i="10"/>
  <c r="C34" i="10" s="1"/>
  <c r="C47" i="10" s="1"/>
  <c r="C60" i="10" s="1"/>
  <c r="D7" i="12"/>
  <c r="E7" i="12"/>
  <c r="F7" i="12"/>
  <c r="G7" i="12"/>
  <c r="H7" i="12"/>
  <c r="I7" i="12"/>
  <c r="J7" i="12"/>
  <c r="K7" i="12"/>
  <c r="L7" i="12"/>
  <c r="M7" i="12"/>
  <c r="N7" i="12"/>
  <c r="D8" i="12"/>
  <c r="E8" i="12"/>
  <c r="F8" i="12"/>
  <c r="G8" i="12"/>
  <c r="H8" i="12"/>
  <c r="I8" i="12"/>
  <c r="J8" i="12"/>
  <c r="K8" i="12"/>
  <c r="L8" i="12"/>
  <c r="M8" i="12"/>
  <c r="N8" i="12"/>
  <c r="D9" i="12"/>
  <c r="E9" i="12"/>
  <c r="F9" i="12"/>
  <c r="G9" i="12"/>
  <c r="H9" i="12"/>
  <c r="I9" i="12"/>
  <c r="J9" i="12"/>
  <c r="K9" i="12"/>
  <c r="L9" i="12"/>
  <c r="M9" i="12"/>
  <c r="N9" i="12"/>
  <c r="D10" i="12"/>
  <c r="E10" i="12"/>
  <c r="F10" i="12"/>
  <c r="G10" i="12"/>
  <c r="H10" i="12"/>
  <c r="I10" i="12"/>
  <c r="J10" i="12"/>
  <c r="K10" i="12"/>
  <c r="L10" i="12"/>
  <c r="M10" i="12"/>
  <c r="N10" i="12"/>
  <c r="D11" i="12"/>
  <c r="E11" i="12"/>
  <c r="F11" i="12"/>
  <c r="G11" i="12"/>
  <c r="H11" i="12"/>
  <c r="I11" i="12"/>
  <c r="J11" i="12"/>
  <c r="K11" i="12"/>
  <c r="L11" i="12"/>
  <c r="M11" i="12"/>
  <c r="N11" i="12"/>
  <c r="D12" i="12"/>
  <c r="E12" i="12"/>
  <c r="F12" i="12"/>
  <c r="G12" i="12"/>
  <c r="H12" i="12"/>
  <c r="I12" i="12"/>
  <c r="J12" i="12"/>
  <c r="K12" i="12"/>
  <c r="L12" i="12"/>
  <c r="M12" i="12"/>
  <c r="N12" i="12"/>
  <c r="D13" i="12"/>
  <c r="E13" i="12"/>
  <c r="F13" i="12"/>
  <c r="G13" i="12"/>
  <c r="H13" i="12"/>
  <c r="I13" i="12"/>
  <c r="J13" i="12"/>
  <c r="K13" i="12"/>
  <c r="L13" i="12"/>
  <c r="M13" i="12"/>
  <c r="N13" i="12"/>
  <c r="D14" i="12"/>
  <c r="E14" i="12"/>
  <c r="F14" i="12"/>
  <c r="G14" i="12"/>
  <c r="H14" i="12"/>
  <c r="I14" i="12"/>
  <c r="J14" i="12"/>
  <c r="K14" i="12"/>
  <c r="L14" i="12"/>
  <c r="M14" i="12"/>
  <c r="N14" i="12"/>
  <c r="D15" i="12"/>
  <c r="E15" i="12"/>
  <c r="F15" i="12"/>
  <c r="G15" i="12"/>
  <c r="H15" i="12"/>
  <c r="I15" i="12"/>
  <c r="J15" i="12"/>
  <c r="K15" i="12"/>
  <c r="L15" i="12"/>
  <c r="M15" i="12"/>
  <c r="N15" i="12"/>
  <c r="C15" i="12"/>
  <c r="C14" i="12"/>
  <c r="C13" i="12"/>
  <c r="C12" i="12"/>
  <c r="C11" i="12"/>
  <c r="C10" i="12"/>
  <c r="C9" i="12"/>
  <c r="C8" i="12"/>
  <c r="C7" i="12"/>
  <c r="D6" i="12"/>
  <c r="E6" i="12"/>
  <c r="F6" i="12"/>
  <c r="G6" i="12"/>
  <c r="H6" i="12"/>
  <c r="I6" i="12"/>
  <c r="J6" i="12"/>
  <c r="K6" i="12"/>
  <c r="L6" i="12"/>
  <c r="M6" i="12"/>
  <c r="N6" i="12"/>
  <c r="C6" i="12"/>
  <c r="B15" i="12"/>
  <c r="B28" i="12" s="1"/>
  <c r="B41" i="12" s="1"/>
  <c r="B54" i="12" s="1"/>
  <c r="B67" i="12" s="1"/>
  <c r="B14" i="12"/>
  <c r="B27" i="12" s="1"/>
  <c r="B40" i="12" s="1"/>
  <c r="B53" i="12" s="1"/>
  <c r="B66" i="12" s="1"/>
  <c r="B13" i="12"/>
  <c r="B26" i="12" s="1"/>
  <c r="B39" i="12" s="1"/>
  <c r="B52" i="12" s="1"/>
  <c r="B65" i="12" s="1"/>
  <c r="B12" i="12"/>
  <c r="B25" i="12" s="1"/>
  <c r="B38" i="12" s="1"/>
  <c r="B51" i="12" s="1"/>
  <c r="B64" i="12" s="1"/>
  <c r="B11" i="12"/>
  <c r="B24" i="12" s="1"/>
  <c r="B37" i="12" s="1"/>
  <c r="B50" i="12" s="1"/>
  <c r="B63" i="12" s="1"/>
  <c r="B10" i="12"/>
  <c r="B23" i="12" s="1"/>
  <c r="B36" i="12" s="1"/>
  <c r="B49" i="12" s="1"/>
  <c r="B62" i="12" s="1"/>
  <c r="B9" i="12"/>
  <c r="B22" i="12" s="1"/>
  <c r="B35" i="12" s="1"/>
  <c r="B48" i="12" s="1"/>
  <c r="B61" i="12" s="1"/>
  <c r="B8" i="12"/>
  <c r="B21" i="12" s="1"/>
  <c r="B34" i="12" s="1"/>
  <c r="B47" i="12" s="1"/>
  <c r="B60" i="12" s="1"/>
  <c r="B7" i="12"/>
  <c r="B20" i="12" s="1"/>
  <c r="B33" i="12" s="1"/>
  <c r="B46" i="12" s="1"/>
  <c r="B59" i="12" s="1"/>
  <c r="B6" i="12"/>
  <c r="B19" i="12" s="1"/>
  <c r="B32" i="12" s="1"/>
  <c r="B45" i="12" s="1"/>
  <c r="B58" i="12" s="1"/>
  <c r="F49" i="9"/>
  <c r="F62" i="9" s="1"/>
  <c r="C33" i="9"/>
  <c r="C46" i="9" s="1"/>
  <c r="C59" i="9" s="1"/>
  <c r="K33" i="9"/>
  <c r="K46" i="9" s="1"/>
  <c r="K59" i="9" s="1"/>
  <c r="G34" i="9"/>
  <c r="G47" i="9" s="1"/>
  <c r="G60" i="9" s="1"/>
  <c r="C35" i="9"/>
  <c r="C48" i="9" s="1"/>
  <c r="K35" i="9"/>
  <c r="K48" i="9" s="1"/>
  <c r="K61" i="9" s="1"/>
  <c r="G36" i="9"/>
  <c r="G49" i="9" s="1"/>
  <c r="G62" i="9" s="1"/>
  <c r="C37" i="9"/>
  <c r="C50" i="9" s="1"/>
  <c r="C63" i="9" s="1"/>
  <c r="G38" i="9"/>
  <c r="G51" i="9" s="1"/>
  <c r="G64" i="9" s="1"/>
  <c r="C41" i="9"/>
  <c r="C54" i="9" s="1"/>
  <c r="C67" i="9" s="1"/>
  <c r="C20" i="9"/>
  <c r="D20" i="9"/>
  <c r="D33" i="9" s="1"/>
  <c r="D46" i="9" s="1"/>
  <c r="E20" i="9"/>
  <c r="E33" i="9" s="1"/>
  <c r="F20" i="9"/>
  <c r="F33" i="9" s="1"/>
  <c r="F46" i="9" s="1"/>
  <c r="F59" i="9" s="1"/>
  <c r="G20" i="9"/>
  <c r="G33" i="9" s="1"/>
  <c r="G46" i="9" s="1"/>
  <c r="G59" i="9" s="1"/>
  <c r="H20" i="9"/>
  <c r="H33" i="9" s="1"/>
  <c r="H46" i="9" s="1"/>
  <c r="H59" i="9" s="1"/>
  <c r="I20" i="9"/>
  <c r="I33" i="9" s="1"/>
  <c r="I46" i="9" s="1"/>
  <c r="I59" i="9" s="1"/>
  <c r="J20" i="9"/>
  <c r="J33" i="9" s="1"/>
  <c r="J46" i="9" s="1"/>
  <c r="J59" i="9" s="1"/>
  <c r="K20" i="9"/>
  <c r="L20" i="9"/>
  <c r="L33" i="9" s="1"/>
  <c r="L46" i="9" s="1"/>
  <c r="L59" i="9" s="1"/>
  <c r="M20" i="9"/>
  <c r="M33" i="9" s="1"/>
  <c r="M46" i="9" s="1"/>
  <c r="M59" i="9" s="1"/>
  <c r="N20" i="9"/>
  <c r="N33" i="9" s="1"/>
  <c r="N46" i="9" s="1"/>
  <c r="N59" i="9" s="1"/>
  <c r="C21" i="9"/>
  <c r="C34" i="9" s="1"/>
  <c r="C47" i="9" s="1"/>
  <c r="D21" i="9"/>
  <c r="E21" i="9"/>
  <c r="E34" i="9" s="1"/>
  <c r="E47" i="9" s="1"/>
  <c r="E60" i="9" s="1"/>
  <c r="F21" i="9"/>
  <c r="F34" i="9" s="1"/>
  <c r="G21" i="9"/>
  <c r="H21" i="9"/>
  <c r="H34" i="9" s="1"/>
  <c r="H47" i="9" s="1"/>
  <c r="H60" i="9" s="1"/>
  <c r="I21" i="9"/>
  <c r="I34" i="9" s="1"/>
  <c r="I47" i="9" s="1"/>
  <c r="I60" i="9" s="1"/>
  <c r="J21" i="9"/>
  <c r="J34" i="9" s="1"/>
  <c r="J47" i="9" s="1"/>
  <c r="J60" i="9" s="1"/>
  <c r="K21" i="9"/>
  <c r="K34" i="9" s="1"/>
  <c r="K47" i="9" s="1"/>
  <c r="K60" i="9" s="1"/>
  <c r="L21" i="9"/>
  <c r="L34" i="9" s="1"/>
  <c r="L47" i="9" s="1"/>
  <c r="L60" i="9" s="1"/>
  <c r="M21" i="9"/>
  <c r="M34" i="9" s="1"/>
  <c r="M47" i="9" s="1"/>
  <c r="M60" i="9" s="1"/>
  <c r="N21" i="9"/>
  <c r="N34" i="9" s="1"/>
  <c r="N47" i="9" s="1"/>
  <c r="N60" i="9" s="1"/>
  <c r="C22" i="9"/>
  <c r="D22" i="9"/>
  <c r="E22" i="9"/>
  <c r="E35" i="9" s="1"/>
  <c r="F22" i="9"/>
  <c r="F35" i="9" s="1"/>
  <c r="F48" i="9" s="1"/>
  <c r="F61" i="9" s="1"/>
  <c r="G22" i="9"/>
  <c r="G35" i="9" s="1"/>
  <c r="G48" i="9" s="1"/>
  <c r="G61" i="9" s="1"/>
  <c r="H22" i="9"/>
  <c r="H35" i="9" s="1"/>
  <c r="H48" i="9" s="1"/>
  <c r="H61" i="9" s="1"/>
  <c r="I22" i="9"/>
  <c r="I22" i="12" s="1"/>
  <c r="J22" i="9"/>
  <c r="J35" i="9" s="1"/>
  <c r="J48" i="9" s="1"/>
  <c r="J61" i="9" s="1"/>
  <c r="K22" i="9"/>
  <c r="L22" i="9"/>
  <c r="L35" i="9" s="1"/>
  <c r="L48" i="9" s="1"/>
  <c r="L61" i="9" s="1"/>
  <c r="M22" i="9"/>
  <c r="M35" i="9" s="1"/>
  <c r="M48" i="9" s="1"/>
  <c r="M61" i="9" s="1"/>
  <c r="N22" i="9"/>
  <c r="N35" i="9" s="1"/>
  <c r="N48" i="9" s="1"/>
  <c r="N61" i="9" s="1"/>
  <c r="C23" i="9"/>
  <c r="C36" i="9" s="1"/>
  <c r="D23" i="9"/>
  <c r="D36" i="9" s="1"/>
  <c r="D49" i="9" s="1"/>
  <c r="D62" i="9" s="1"/>
  <c r="E23" i="9"/>
  <c r="E36" i="9" s="1"/>
  <c r="E49" i="9" s="1"/>
  <c r="E62" i="9" s="1"/>
  <c r="F23" i="9"/>
  <c r="F36" i="9" s="1"/>
  <c r="G23" i="9"/>
  <c r="H23" i="9"/>
  <c r="H36" i="9" s="1"/>
  <c r="H49" i="9" s="1"/>
  <c r="H62" i="9" s="1"/>
  <c r="I23" i="9"/>
  <c r="I36" i="9" s="1"/>
  <c r="I49" i="9" s="1"/>
  <c r="I62" i="9" s="1"/>
  <c r="J23" i="9"/>
  <c r="J36" i="9" s="1"/>
  <c r="J49" i="9" s="1"/>
  <c r="J62" i="9" s="1"/>
  <c r="K23" i="9"/>
  <c r="K36" i="9" s="1"/>
  <c r="K49" i="9" s="1"/>
  <c r="K62" i="9" s="1"/>
  <c r="L23" i="9"/>
  <c r="L36" i="9" s="1"/>
  <c r="L49" i="9" s="1"/>
  <c r="L62" i="9" s="1"/>
  <c r="M23" i="9"/>
  <c r="M36" i="9" s="1"/>
  <c r="M49" i="9" s="1"/>
  <c r="M62" i="9" s="1"/>
  <c r="N23" i="9"/>
  <c r="N36" i="9" s="1"/>
  <c r="N49" i="9" s="1"/>
  <c r="N62" i="9" s="1"/>
  <c r="C24" i="9"/>
  <c r="D24" i="9"/>
  <c r="D37" i="9" s="1"/>
  <c r="D50" i="9" s="1"/>
  <c r="E24" i="9"/>
  <c r="E37" i="9" s="1"/>
  <c r="F24" i="9"/>
  <c r="F37" i="9" s="1"/>
  <c r="F50" i="9" s="1"/>
  <c r="F63" i="9" s="1"/>
  <c r="G24" i="9"/>
  <c r="G37" i="9" s="1"/>
  <c r="G50" i="9" s="1"/>
  <c r="G63" i="9" s="1"/>
  <c r="H24" i="9"/>
  <c r="H37" i="9" s="1"/>
  <c r="H50" i="9" s="1"/>
  <c r="H63" i="9" s="1"/>
  <c r="I24" i="9"/>
  <c r="I37" i="9" s="1"/>
  <c r="I50" i="9" s="1"/>
  <c r="I63" i="9" s="1"/>
  <c r="J24" i="9"/>
  <c r="J37" i="9" s="1"/>
  <c r="J50" i="9" s="1"/>
  <c r="J63" i="9" s="1"/>
  <c r="K24" i="9"/>
  <c r="K37" i="9" s="1"/>
  <c r="K50" i="9" s="1"/>
  <c r="K63" i="9" s="1"/>
  <c r="L24" i="9"/>
  <c r="L37" i="9" s="1"/>
  <c r="L50" i="9" s="1"/>
  <c r="L63" i="9" s="1"/>
  <c r="M24" i="9"/>
  <c r="M37" i="9" s="1"/>
  <c r="M50" i="9" s="1"/>
  <c r="M63" i="9" s="1"/>
  <c r="N24" i="9"/>
  <c r="N37" i="9" s="1"/>
  <c r="N50" i="9" s="1"/>
  <c r="N63" i="9" s="1"/>
  <c r="C25" i="9"/>
  <c r="D25" i="9"/>
  <c r="D38" i="9" s="1"/>
  <c r="D51" i="9" s="1"/>
  <c r="D64" i="9" s="1"/>
  <c r="E25" i="9"/>
  <c r="E38" i="9" s="1"/>
  <c r="E51" i="9" s="1"/>
  <c r="F25" i="9"/>
  <c r="G25" i="9"/>
  <c r="H25" i="9"/>
  <c r="H38" i="9" s="1"/>
  <c r="H51" i="9" s="1"/>
  <c r="H64" i="9" s="1"/>
  <c r="I25" i="9"/>
  <c r="J25" i="9"/>
  <c r="J38" i="9" s="1"/>
  <c r="J51" i="9" s="1"/>
  <c r="J64" i="9" s="1"/>
  <c r="K25" i="9"/>
  <c r="K38" i="9" s="1"/>
  <c r="K51" i="9" s="1"/>
  <c r="K64" i="9" s="1"/>
  <c r="L25" i="9"/>
  <c r="L38" i="9" s="1"/>
  <c r="L51" i="9" s="1"/>
  <c r="L64" i="9" s="1"/>
  <c r="M25" i="9"/>
  <c r="N25" i="9"/>
  <c r="N38" i="9" s="1"/>
  <c r="N51" i="9" s="1"/>
  <c r="N64" i="9" s="1"/>
  <c r="C26" i="9"/>
  <c r="C39" i="9" s="1"/>
  <c r="C52" i="9" s="1"/>
  <c r="C65" i="9" s="1"/>
  <c r="D26" i="9"/>
  <c r="D39" i="9" s="1"/>
  <c r="D52" i="9" s="1"/>
  <c r="D65" i="9" s="1"/>
  <c r="E26" i="9"/>
  <c r="E39" i="9" s="1"/>
  <c r="F26" i="9"/>
  <c r="F39" i="9" s="1"/>
  <c r="F52" i="9" s="1"/>
  <c r="F65" i="9" s="1"/>
  <c r="G26" i="9"/>
  <c r="G39" i="9" s="1"/>
  <c r="G52" i="9" s="1"/>
  <c r="G65" i="9" s="1"/>
  <c r="H26" i="9"/>
  <c r="H39" i="9" s="1"/>
  <c r="H52" i="9" s="1"/>
  <c r="H65" i="9" s="1"/>
  <c r="I26" i="9"/>
  <c r="I39" i="9" s="1"/>
  <c r="I52" i="9" s="1"/>
  <c r="I65" i="9" s="1"/>
  <c r="J26" i="9"/>
  <c r="J39" i="9" s="1"/>
  <c r="J52" i="9" s="1"/>
  <c r="J65" i="9" s="1"/>
  <c r="K26" i="9"/>
  <c r="K39" i="9" s="1"/>
  <c r="K52" i="9" s="1"/>
  <c r="K65" i="9" s="1"/>
  <c r="L26" i="9"/>
  <c r="L39" i="9" s="1"/>
  <c r="L52" i="9" s="1"/>
  <c r="L65" i="9" s="1"/>
  <c r="M26" i="9"/>
  <c r="M39" i="9" s="1"/>
  <c r="M52" i="9" s="1"/>
  <c r="M65" i="9" s="1"/>
  <c r="N26" i="9"/>
  <c r="N39" i="9" s="1"/>
  <c r="N52" i="9" s="1"/>
  <c r="N65" i="9" s="1"/>
  <c r="C27" i="9"/>
  <c r="C40" i="9" s="1"/>
  <c r="C53" i="9" s="1"/>
  <c r="D27" i="9"/>
  <c r="D40" i="9" s="1"/>
  <c r="D53" i="9" s="1"/>
  <c r="D66" i="9" s="1"/>
  <c r="E27" i="9"/>
  <c r="E40" i="9" s="1"/>
  <c r="E53" i="9" s="1"/>
  <c r="E66" i="9" s="1"/>
  <c r="F27" i="9"/>
  <c r="F40" i="9" s="1"/>
  <c r="G27" i="9"/>
  <c r="G27" i="12" s="1"/>
  <c r="H27" i="9"/>
  <c r="H40" i="9" s="1"/>
  <c r="H53" i="9" s="1"/>
  <c r="H66" i="9" s="1"/>
  <c r="I27" i="9"/>
  <c r="I27" i="12" s="1"/>
  <c r="J27" i="9"/>
  <c r="J40" i="9" s="1"/>
  <c r="J53" i="9" s="1"/>
  <c r="J66" i="9" s="1"/>
  <c r="K27" i="9"/>
  <c r="K40" i="9" s="1"/>
  <c r="K53" i="9" s="1"/>
  <c r="K66" i="9" s="1"/>
  <c r="L27" i="9"/>
  <c r="L40" i="9" s="1"/>
  <c r="L53" i="9" s="1"/>
  <c r="L66" i="9" s="1"/>
  <c r="M27" i="9"/>
  <c r="M27" i="12" s="1"/>
  <c r="N27" i="9"/>
  <c r="N40" i="9" s="1"/>
  <c r="N53" i="9" s="1"/>
  <c r="N66" i="9" s="1"/>
  <c r="C28" i="9"/>
  <c r="D28" i="9"/>
  <c r="D41" i="9" s="1"/>
  <c r="D54" i="9" s="1"/>
  <c r="E28" i="9"/>
  <c r="E41" i="9" s="1"/>
  <c r="F28" i="9"/>
  <c r="F41" i="9" s="1"/>
  <c r="F54" i="9" s="1"/>
  <c r="F67" i="9" s="1"/>
  <c r="G28" i="9"/>
  <c r="G41" i="9" s="1"/>
  <c r="G54" i="9" s="1"/>
  <c r="G67" i="9" s="1"/>
  <c r="H28" i="9"/>
  <c r="H41" i="9" s="1"/>
  <c r="H54" i="9" s="1"/>
  <c r="H67" i="9" s="1"/>
  <c r="I28" i="9"/>
  <c r="I41" i="9" s="1"/>
  <c r="I54" i="9" s="1"/>
  <c r="I67" i="9" s="1"/>
  <c r="J28" i="9"/>
  <c r="J41" i="9" s="1"/>
  <c r="J54" i="9" s="1"/>
  <c r="J67" i="9" s="1"/>
  <c r="K28" i="9"/>
  <c r="K41" i="9" s="1"/>
  <c r="K54" i="9" s="1"/>
  <c r="K67" i="9" s="1"/>
  <c r="L28" i="9"/>
  <c r="L41" i="9" s="1"/>
  <c r="L54" i="9" s="1"/>
  <c r="L67" i="9" s="1"/>
  <c r="M28" i="9"/>
  <c r="M41" i="9" s="1"/>
  <c r="M54" i="9" s="1"/>
  <c r="M67" i="9" s="1"/>
  <c r="N28" i="9"/>
  <c r="N41" i="9" s="1"/>
  <c r="N54" i="9" s="1"/>
  <c r="N67" i="9" s="1"/>
  <c r="D19" i="9"/>
  <c r="E19" i="9"/>
  <c r="F19" i="9"/>
  <c r="G19" i="9"/>
  <c r="G19" i="12" s="1"/>
  <c r="H19" i="9"/>
  <c r="H32" i="9" s="1"/>
  <c r="I19" i="9"/>
  <c r="J19" i="9"/>
  <c r="K19" i="9"/>
  <c r="K19" i="12" s="1"/>
  <c r="L19" i="9"/>
  <c r="M19" i="9"/>
  <c r="N19" i="9"/>
  <c r="C19" i="9"/>
  <c r="C32" i="9" s="1"/>
  <c r="B6" i="9"/>
  <c r="B19" i="9" s="1"/>
  <c r="B32" i="9" s="1"/>
  <c r="B45" i="9" s="1"/>
  <c r="B58" i="9" s="1"/>
  <c r="O15" i="9"/>
  <c r="O14" i="9"/>
  <c r="O13" i="9"/>
  <c r="O12" i="9"/>
  <c r="O11" i="9"/>
  <c r="O10" i="9"/>
  <c r="O9" i="9"/>
  <c r="O8" i="9"/>
  <c r="O7" i="9"/>
  <c r="O6" i="9"/>
  <c r="B15" i="9"/>
  <c r="B28" i="9" s="1"/>
  <c r="B41" i="9" s="1"/>
  <c r="B54" i="9" s="1"/>
  <c r="B67" i="9" s="1"/>
  <c r="B14" i="9"/>
  <c r="B27" i="9" s="1"/>
  <c r="B40" i="9" s="1"/>
  <c r="B53" i="9" s="1"/>
  <c r="B66" i="9" s="1"/>
  <c r="B13" i="9"/>
  <c r="B26" i="9" s="1"/>
  <c r="B39" i="9" s="1"/>
  <c r="B52" i="9" s="1"/>
  <c r="B65" i="9" s="1"/>
  <c r="B12" i="9"/>
  <c r="B25" i="9" s="1"/>
  <c r="B38" i="9" s="1"/>
  <c r="B51" i="9" s="1"/>
  <c r="B64" i="9" s="1"/>
  <c r="B11" i="9"/>
  <c r="B24" i="9" s="1"/>
  <c r="B37" i="9" s="1"/>
  <c r="B50" i="9" s="1"/>
  <c r="B63" i="9" s="1"/>
  <c r="B10" i="9"/>
  <c r="B23" i="9" s="1"/>
  <c r="B36" i="9" s="1"/>
  <c r="B49" i="9" s="1"/>
  <c r="B62" i="9" s="1"/>
  <c r="B9" i="9"/>
  <c r="B22" i="9" s="1"/>
  <c r="B35" i="9" s="1"/>
  <c r="B48" i="9" s="1"/>
  <c r="B61" i="9" s="1"/>
  <c r="B8" i="9"/>
  <c r="B21" i="9" s="1"/>
  <c r="B34" i="9" s="1"/>
  <c r="B47" i="9" s="1"/>
  <c r="B60" i="9" s="1"/>
  <c r="B7" i="9"/>
  <c r="B20" i="9" s="1"/>
  <c r="B33" i="9" s="1"/>
  <c r="B46" i="9" s="1"/>
  <c r="B59" i="9" s="1"/>
  <c r="N19" i="12" l="1"/>
  <c r="J19" i="12"/>
  <c r="M25" i="12"/>
  <c r="I25" i="12"/>
  <c r="J26" i="12"/>
  <c r="L19" i="12"/>
  <c r="D19" i="12"/>
  <c r="C25" i="12"/>
  <c r="G40" i="9"/>
  <c r="G53" i="9" s="1"/>
  <c r="G66" i="9" s="1"/>
  <c r="I35" i="9"/>
  <c r="I48" i="9" s="1"/>
  <c r="I61" i="9" s="1"/>
  <c r="M16" i="12"/>
  <c r="E26" i="19" s="1"/>
  <c r="I16" i="12"/>
  <c r="J14" i="19" s="1"/>
  <c r="E16" i="12"/>
  <c r="I17" i="19" s="1"/>
  <c r="G23" i="12"/>
  <c r="C38" i="10"/>
  <c r="K36" i="12" s="1"/>
  <c r="J23" i="12"/>
  <c r="E22" i="12"/>
  <c r="H26" i="17"/>
  <c r="G29" i="17"/>
  <c r="O26" i="9"/>
  <c r="C22" i="12"/>
  <c r="F23" i="12"/>
  <c r="I68" i="17"/>
  <c r="H71" i="17"/>
  <c r="F25" i="12"/>
  <c r="E21" i="12"/>
  <c r="H40" i="17"/>
  <c r="G43" i="17"/>
  <c r="H54" i="17"/>
  <c r="G57" i="17"/>
  <c r="J12" i="17"/>
  <c r="I15" i="17"/>
  <c r="K70" i="13"/>
  <c r="D70" i="13"/>
  <c r="H70" i="13"/>
  <c r="L70" i="13"/>
  <c r="N70" i="13"/>
  <c r="J70" i="13"/>
  <c r="E70" i="13"/>
  <c r="C66" i="9"/>
  <c r="C70" i="13" s="1"/>
  <c r="O41" i="9"/>
  <c r="E54" i="9"/>
  <c r="E67" i="9" s="1"/>
  <c r="O39" i="9"/>
  <c r="E52" i="9"/>
  <c r="E65" i="9" s="1"/>
  <c r="O65" i="9" s="1"/>
  <c r="E64" i="9"/>
  <c r="C61" i="9"/>
  <c r="F66" i="13"/>
  <c r="J66" i="13"/>
  <c r="N66" i="13"/>
  <c r="G66" i="13"/>
  <c r="K66" i="13"/>
  <c r="D66" i="13"/>
  <c r="H66" i="13"/>
  <c r="L66" i="13"/>
  <c r="E66" i="13"/>
  <c r="I66" i="13"/>
  <c r="M66" i="13"/>
  <c r="I40" i="9"/>
  <c r="I53" i="9" s="1"/>
  <c r="I66" i="9" s="1"/>
  <c r="I70" i="13" s="1"/>
  <c r="I38" i="9"/>
  <c r="O37" i="9"/>
  <c r="E50" i="9"/>
  <c r="E63" i="9" s="1"/>
  <c r="O33" i="9"/>
  <c r="E46" i="9"/>
  <c r="E59" i="9" s="1"/>
  <c r="F40" i="12"/>
  <c r="J40" i="12"/>
  <c r="N40" i="12"/>
  <c r="K40" i="12"/>
  <c r="C40" i="12"/>
  <c r="C55" i="10"/>
  <c r="D40" i="12"/>
  <c r="H40" i="12"/>
  <c r="L40" i="12"/>
  <c r="C43" i="10"/>
  <c r="H28" i="12"/>
  <c r="I40" i="12"/>
  <c r="L98" i="11"/>
  <c r="L51" i="17" s="1"/>
  <c r="L116" i="11"/>
  <c r="L125" i="11" s="1"/>
  <c r="L65" i="17" s="1"/>
  <c r="D46" i="18"/>
  <c r="E46" i="18" s="1"/>
  <c r="E12" i="13"/>
  <c r="I12" i="13"/>
  <c r="M12" i="13"/>
  <c r="F12" i="13"/>
  <c r="J12" i="13"/>
  <c r="N12" i="13"/>
  <c r="G12" i="13"/>
  <c r="K12" i="13"/>
  <c r="C12" i="13"/>
  <c r="D12" i="13"/>
  <c r="H12" i="13"/>
  <c r="L12" i="13"/>
  <c r="F24" i="12"/>
  <c r="D24" i="12"/>
  <c r="L24" i="12"/>
  <c r="C39" i="10"/>
  <c r="I37" i="12" s="1"/>
  <c r="E24" i="12"/>
  <c r="M24" i="12"/>
  <c r="H24" i="12"/>
  <c r="D20" i="12"/>
  <c r="H20" i="12"/>
  <c r="L20" i="12"/>
  <c r="C35" i="10"/>
  <c r="E20" i="12"/>
  <c r="I20" i="12"/>
  <c r="M20" i="12"/>
  <c r="C20" i="12"/>
  <c r="F20" i="12"/>
  <c r="J20" i="12"/>
  <c r="N20" i="12"/>
  <c r="G26" i="13"/>
  <c r="K26" i="13"/>
  <c r="D26" i="13"/>
  <c r="H26" i="13"/>
  <c r="L26" i="13"/>
  <c r="C26" i="13"/>
  <c r="E26" i="13"/>
  <c r="I26" i="13"/>
  <c r="M26" i="13"/>
  <c r="F26" i="13"/>
  <c r="J26" i="13"/>
  <c r="N26" i="13"/>
  <c r="G22" i="13"/>
  <c r="K22" i="13"/>
  <c r="D22" i="13"/>
  <c r="H22" i="13"/>
  <c r="L22" i="13"/>
  <c r="C22" i="13"/>
  <c r="E22" i="13"/>
  <c r="I22" i="13"/>
  <c r="M22" i="13"/>
  <c r="F22" i="13"/>
  <c r="J22" i="13"/>
  <c r="N22" i="13"/>
  <c r="H38" i="12"/>
  <c r="J51" i="12"/>
  <c r="G51" i="12"/>
  <c r="K51" i="12"/>
  <c r="D51" i="12"/>
  <c r="H51" i="12"/>
  <c r="L51" i="12"/>
  <c r="N51" i="12"/>
  <c r="E51" i="12"/>
  <c r="C66" i="10"/>
  <c r="E25" i="12"/>
  <c r="L21" i="12"/>
  <c r="G20" i="12"/>
  <c r="E40" i="12"/>
  <c r="H98" i="11"/>
  <c r="H51" i="17" s="1"/>
  <c r="H115" i="11"/>
  <c r="H125" i="11" s="1"/>
  <c r="H65" i="17" s="1"/>
  <c r="L127" i="11"/>
  <c r="L110" i="11"/>
  <c r="L52" i="17" s="1"/>
  <c r="D67" i="9"/>
  <c r="O50" i="9"/>
  <c r="D63" i="9"/>
  <c r="O63" i="9" s="1"/>
  <c r="O22" i="9"/>
  <c r="D35" i="9"/>
  <c r="D48" i="9" s="1"/>
  <c r="D61" i="9" s="1"/>
  <c r="E48" i="9"/>
  <c r="E61" i="9" s="1"/>
  <c r="D40" i="18"/>
  <c r="E40" i="18" s="1"/>
  <c r="G6" i="13"/>
  <c r="K6" i="13"/>
  <c r="C6" i="13"/>
  <c r="D6" i="13"/>
  <c r="H6" i="13"/>
  <c r="L6" i="13"/>
  <c r="E6" i="13"/>
  <c r="I6" i="13"/>
  <c r="M6" i="13"/>
  <c r="F6" i="13"/>
  <c r="J6" i="13"/>
  <c r="N6" i="13"/>
  <c r="D44" i="18"/>
  <c r="E44" i="18" s="1"/>
  <c r="G10" i="13"/>
  <c r="K10" i="13"/>
  <c r="C10" i="13"/>
  <c r="D10" i="13"/>
  <c r="H10" i="13"/>
  <c r="L10" i="13"/>
  <c r="E10" i="13"/>
  <c r="I10" i="13"/>
  <c r="M10" i="13"/>
  <c r="J10" i="13"/>
  <c r="N10" i="13"/>
  <c r="F10" i="13"/>
  <c r="D48" i="18"/>
  <c r="E48" i="18" s="1"/>
  <c r="G14" i="13"/>
  <c r="K14" i="13"/>
  <c r="C14" i="13"/>
  <c r="D14" i="13"/>
  <c r="H14" i="13"/>
  <c r="L14" i="13"/>
  <c r="E14" i="13"/>
  <c r="I14" i="13"/>
  <c r="M14" i="13"/>
  <c r="N14" i="13"/>
  <c r="F14" i="13"/>
  <c r="O28" i="9"/>
  <c r="M40" i="9"/>
  <c r="M53" i="9" s="1"/>
  <c r="M66" i="9" s="1"/>
  <c r="M70" i="13" s="1"/>
  <c r="M38" i="9"/>
  <c r="M51" i="9" s="1"/>
  <c r="M64" i="9" s="1"/>
  <c r="G15" i="19"/>
  <c r="D27" i="12"/>
  <c r="C27" i="12"/>
  <c r="K27" i="12"/>
  <c r="F26" i="12"/>
  <c r="I24" i="12"/>
  <c r="H21" i="12"/>
  <c r="M19" i="12"/>
  <c r="G34" i="12"/>
  <c r="D120" i="11"/>
  <c r="N118" i="11"/>
  <c r="I98" i="11"/>
  <c r="I51" i="17" s="1"/>
  <c r="I117" i="11"/>
  <c r="O89" i="11"/>
  <c r="D116" i="11"/>
  <c r="G98" i="11"/>
  <c r="G51" i="17" s="1"/>
  <c r="G115" i="11"/>
  <c r="G125" i="11" s="1"/>
  <c r="G65" i="17" s="1"/>
  <c r="D136" i="11"/>
  <c r="O106" i="11"/>
  <c r="E133" i="11"/>
  <c r="O133" i="11" s="1"/>
  <c r="F110" i="11"/>
  <c r="F52" i="17" s="1"/>
  <c r="F130" i="11"/>
  <c r="J14" i="13"/>
  <c r="D42" i="18"/>
  <c r="E42" i="18" s="1"/>
  <c r="E8" i="13"/>
  <c r="I8" i="13"/>
  <c r="M8" i="13"/>
  <c r="F8" i="13"/>
  <c r="J8" i="13"/>
  <c r="N8" i="13"/>
  <c r="G8" i="13"/>
  <c r="K8" i="13"/>
  <c r="C8" i="13"/>
  <c r="D8" i="13"/>
  <c r="H8" i="13"/>
  <c r="D43" i="18"/>
  <c r="E43" i="18" s="1"/>
  <c r="F9" i="13"/>
  <c r="J9" i="13"/>
  <c r="N9" i="13"/>
  <c r="G9" i="13"/>
  <c r="K9" i="13"/>
  <c r="C9" i="13"/>
  <c r="D9" i="13"/>
  <c r="H9" i="13"/>
  <c r="L9" i="13"/>
  <c r="E9" i="13"/>
  <c r="I9" i="13"/>
  <c r="M9" i="13"/>
  <c r="D47" i="18"/>
  <c r="E47" i="18" s="1"/>
  <c r="F13" i="13"/>
  <c r="J13" i="13"/>
  <c r="N13" i="13"/>
  <c r="G13" i="13"/>
  <c r="K13" i="13"/>
  <c r="C13" i="13"/>
  <c r="D13" i="13"/>
  <c r="H13" i="13"/>
  <c r="L13" i="13"/>
  <c r="I13" i="13"/>
  <c r="M13" i="13"/>
  <c r="E13" i="13"/>
  <c r="O21" i="9"/>
  <c r="D34" i="9"/>
  <c r="D47" i="9" s="1"/>
  <c r="D60" i="9" s="1"/>
  <c r="O46" i="9"/>
  <c r="D59" i="9"/>
  <c r="O59" i="9" s="1"/>
  <c r="E28" i="12"/>
  <c r="I28" i="12"/>
  <c r="M28" i="12"/>
  <c r="F28" i="12"/>
  <c r="J28" i="12"/>
  <c r="N28" i="12"/>
  <c r="G28" i="12"/>
  <c r="K28" i="12"/>
  <c r="C28" i="12"/>
  <c r="D41" i="18"/>
  <c r="E41" i="18" s="1"/>
  <c r="D7" i="13"/>
  <c r="H7" i="13"/>
  <c r="L7" i="13"/>
  <c r="E7" i="13"/>
  <c r="I7" i="13"/>
  <c r="M7" i="13"/>
  <c r="F7" i="13"/>
  <c r="J7" i="13"/>
  <c r="N7" i="13"/>
  <c r="K7" i="13"/>
  <c r="C7" i="13"/>
  <c r="G7" i="13"/>
  <c r="D45" i="18"/>
  <c r="E45" i="18" s="1"/>
  <c r="D11" i="13"/>
  <c r="H11" i="13"/>
  <c r="L11" i="13"/>
  <c r="E11" i="13"/>
  <c r="I11" i="13"/>
  <c r="M11" i="13"/>
  <c r="F11" i="13"/>
  <c r="J11" i="13"/>
  <c r="N11" i="13"/>
  <c r="C11" i="13"/>
  <c r="G11" i="13"/>
  <c r="K11" i="13"/>
  <c r="D49" i="18"/>
  <c r="E49" i="18" s="1"/>
  <c r="D15" i="13"/>
  <c r="H15" i="13"/>
  <c r="L15" i="13"/>
  <c r="E15" i="13"/>
  <c r="I15" i="13"/>
  <c r="M15" i="13"/>
  <c r="F15" i="13"/>
  <c r="J15" i="13"/>
  <c r="N15" i="13"/>
  <c r="G15" i="13"/>
  <c r="K15" i="13"/>
  <c r="C15" i="13"/>
  <c r="O20" i="9"/>
  <c r="O25" i="9"/>
  <c r="F38" i="9"/>
  <c r="O34" i="9"/>
  <c r="F47" i="9"/>
  <c r="F60" i="9" s="1"/>
  <c r="E32" i="9"/>
  <c r="C38" i="9"/>
  <c r="C60" i="9"/>
  <c r="F53" i="9"/>
  <c r="F66" i="9" s="1"/>
  <c r="F70" i="13" s="1"/>
  <c r="G26" i="12"/>
  <c r="F22" i="12"/>
  <c r="D34" i="12"/>
  <c r="L28" i="12"/>
  <c r="N23" i="12"/>
  <c r="D21" i="12"/>
  <c r="F137" i="11"/>
  <c r="F66" i="17" s="1"/>
  <c r="L137" i="11"/>
  <c r="L66" i="17" s="1"/>
  <c r="L8" i="13"/>
  <c r="L16" i="12"/>
  <c r="H16" i="12"/>
  <c r="D16" i="12"/>
  <c r="C41" i="10"/>
  <c r="C37" i="10"/>
  <c r="C19" i="12"/>
  <c r="C23" i="12"/>
  <c r="N27" i="12"/>
  <c r="J27" i="12"/>
  <c r="F27" i="12"/>
  <c r="M26" i="12"/>
  <c r="I26" i="12"/>
  <c r="E26" i="12"/>
  <c r="L25" i="12"/>
  <c r="H25" i="12"/>
  <c r="D25" i="12"/>
  <c r="M23" i="12"/>
  <c r="I23" i="12"/>
  <c r="E23" i="12"/>
  <c r="L22" i="12"/>
  <c r="H22" i="12"/>
  <c r="D22" i="12"/>
  <c r="K21" i="12"/>
  <c r="G21" i="12"/>
  <c r="M38" i="12"/>
  <c r="L34" i="12"/>
  <c r="O17" i="11"/>
  <c r="E98" i="11"/>
  <c r="E51" i="17" s="1"/>
  <c r="E117" i="11"/>
  <c r="K125" i="11"/>
  <c r="K65" i="17" s="1"/>
  <c r="D132" i="11"/>
  <c r="N110" i="11"/>
  <c r="N52" i="17" s="1"/>
  <c r="N130" i="11"/>
  <c r="M110" i="11"/>
  <c r="M52" i="17" s="1"/>
  <c r="M129" i="11"/>
  <c r="M137" i="11" s="1"/>
  <c r="M66" i="17" s="1"/>
  <c r="I110" i="11"/>
  <c r="I52" i="17" s="1"/>
  <c r="I129" i="11"/>
  <c r="I137" i="11" s="1"/>
  <c r="I66" i="17" s="1"/>
  <c r="O102" i="11"/>
  <c r="E129" i="11"/>
  <c r="O129" i="11" s="1"/>
  <c r="H110" i="11"/>
  <c r="H52" i="17" s="1"/>
  <c r="H128" i="11"/>
  <c r="H137" i="11" s="1"/>
  <c r="H66" i="17" s="1"/>
  <c r="D128" i="11"/>
  <c r="K110" i="11"/>
  <c r="K52" i="17" s="1"/>
  <c r="K127" i="11"/>
  <c r="K137" i="11" s="1"/>
  <c r="K66" i="17" s="1"/>
  <c r="G110" i="11"/>
  <c r="G52" i="17" s="1"/>
  <c r="G127" i="11"/>
  <c r="G137" i="11" s="1"/>
  <c r="G66" i="17" s="1"/>
  <c r="K98" i="11"/>
  <c r="K51" i="17" s="1"/>
  <c r="K16" i="12"/>
  <c r="G16" i="12"/>
  <c r="E38" i="12"/>
  <c r="F38" i="12"/>
  <c r="J38" i="12"/>
  <c r="N38" i="12"/>
  <c r="E34" i="12"/>
  <c r="I34" i="12"/>
  <c r="M34" i="12"/>
  <c r="F34" i="12"/>
  <c r="J34" i="12"/>
  <c r="N34" i="12"/>
  <c r="E27" i="12"/>
  <c r="L26" i="12"/>
  <c r="H26" i="12"/>
  <c r="D26" i="12"/>
  <c r="K25" i="12"/>
  <c r="G25" i="12"/>
  <c r="L23" i="12"/>
  <c r="H23" i="12"/>
  <c r="D23" i="12"/>
  <c r="K22" i="12"/>
  <c r="G22" i="12"/>
  <c r="N21" i="12"/>
  <c r="J21" i="12"/>
  <c r="F21" i="12"/>
  <c r="C34" i="12"/>
  <c r="L38" i="12"/>
  <c r="G38" i="12"/>
  <c r="K34" i="12"/>
  <c r="O94" i="11"/>
  <c r="D121" i="11"/>
  <c r="O121" i="11" s="1"/>
  <c r="C128" i="11"/>
  <c r="O101" i="11"/>
  <c r="N137" i="11"/>
  <c r="N66" i="17" s="1"/>
  <c r="J127" i="11"/>
  <c r="J137" i="11" s="1"/>
  <c r="J66" i="17" s="1"/>
  <c r="J110" i="11"/>
  <c r="J52" i="17" s="1"/>
  <c r="C115" i="11"/>
  <c r="O24" i="9"/>
  <c r="N16" i="12"/>
  <c r="F16" i="12"/>
  <c r="J16" i="12"/>
  <c r="C49" i="10"/>
  <c r="C21" i="12"/>
  <c r="C26" i="12"/>
  <c r="L27" i="12"/>
  <c r="H27" i="12"/>
  <c r="K26" i="12"/>
  <c r="N25" i="12"/>
  <c r="J25" i="12"/>
  <c r="K23" i="12"/>
  <c r="N22" i="12"/>
  <c r="J22" i="12"/>
  <c r="M21" i="12"/>
  <c r="I21" i="12"/>
  <c r="K38" i="12"/>
  <c r="D38" i="12"/>
  <c r="H34" i="12"/>
  <c r="E127" i="11"/>
  <c r="E137" i="11" s="1"/>
  <c r="E66" i="17" s="1"/>
  <c r="E110" i="11"/>
  <c r="E52" i="17" s="1"/>
  <c r="D124" i="11"/>
  <c r="O36" i="11"/>
  <c r="O29" i="11"/>
  <c r="O43" i="11"/>
  <c r="O39" i="11"/>
  <c r="O55" i="11"/>
  <c r="O51" i="11"/>
  <c r="C82" i="11"/>
  <c r="C109" i="11" s="1"/>
  <c r="C136" i="11" s="1"/>
  <c r="C78" i="11"/>
  <c r="C105" i="11" s="1"/>
  <c r="C132" i="11" s="1"/>
  <c r="O9" i="17"/>
  <c r="C82" i="17" s="1"/>
  <c r="O10" i="17"/>
  <c r="C83" i="17" s="1"/>
  <c r="O42" i="11"/>
  <c r="O38" i="11"/>
  <c r="M125" i="11"/>
  <c r="M65" i="17" s="1"/>
  <c r="I125" i="11"/>
  <c r="I65" i="17" s="1"/>
  <c r="E125" i="11"/>
  <c r="E65" i="17" s="1"/>
  <c r="O53" i="11"/>
  <c r="O49" i="11"/>
  <c r="C63" i="11"/>
  <c r="C90" i="11" s="1"/>
  <c r="C117" i="11" s="1"/>
  <c r="O117" i="11" s="1"/>
  <c r="D80" i="11"/>
  <c r="D107" i="11" s="1"/>
  <c r="D134" i="11" s="1"/>
  <c r="O134" i="11" s="1"/>
  <c r="D76" i="11"/>
  <c r="D103" i="11" s="1"/>
  <c r="D130" i="11" s="1"/>
  <c r="O130" i="11" s="1"/>
  <c r="M98" i="11"/>
  <c r="M51" i="17" s="1"/>
  <c r="C49" i="9"/>
  <c r="O49" i="9" s="1"/>
  <c r="O36" i="9"/>
  <c r="C16" i="12"/>
  <c r="C24" i="12"/>
  <c r="K24" i="12"/>
  <c r="G24" i="12"/>
  <c r="N24" i="12"/>
  <c r="J24" i="12"/>
  <c r="E19" i="12"/>
  <c r="M32" i="9"/>
  <c r="M32" i="12" s="1"/>
  <c r="C32" i="12"/>
  <c r="H32" i="12"/>
  <c r="H45" i="9"/>
  <c r="E45" i="9"/>
  <c r="E32" i="12"/>
  <c r="M45" i="9"/>
  <c r="I32" i="9"/>
  <c r="I19" i="12"/>
  <c r="L32" i="9"/>
  <c r="D32" i="9"/>
  <c r="H19" i="12"/>
  <c r="K32" i="9"/>
  <c r="G32" i="9"/>
  <c r="O19" i="9"/>
  <c r="N32" i="9"/>
  <c r="J32" i="9"/>
  <c r="F32" i="9"/>
  <c r="F19" i="12"/>
  <c r="C45" i="9"/>
  <c r="O135" i="11"/>
  <c r="O131" i="11"/>
  <c r="C137" i="11"/>
  <c r="C66" i="17" s="1"/>
  <c r="O122" i="11"/>
  <c r="O118" i="11"/>
  <c r="O127" i="11"/>
  <c r="O108" i="11"/>
  <c r="O104" i="11"/>
  <c r="O107" i="11"/>
  <c r="O103" i="11"/>
  <c r="C110" i="11"/>
  <c r="C52" i="17" s="1"/>
  <c r="D98" i="11"/>
  <c r="D51" i="17" s="1"/>
  <c r="O95" i="11"/>
  <c r="O91" i="11"/>
  <c r="O100" i="11"/>
  <c r="O81" i="11"/>
  <c r="O77" i="11"/>
  <c r="O67" i="11"/>
  <c r="H71" i="11"/>
  <c r="H37" i="17" s="1"/>
  <c r="L83" i="11"/>
  <c r="L38" i="17" s="1"/>
  <c r="M71" i="11"/>
  <c r="M37" i="17" s="1"/>
  <c r="M83" i="11"/>
  <c r="M38" i="17" s="1"/>
  <c r="I83" i="11"/>
  <c r="I38" i="17" s="1"/>
  <c r="N44" i="11"/>
  <c r="N23" i="17" s="1"/>
  <c r="J44" i="11"/>
  <c r="J23" i="17" s="1"/>
  <c r="F44" i="11"/>
  <c r="F23" i="17" s="1"/>
  <c r="N56" i="11"/>
  <c r="N24" i="17" s="1"/>
  <c r="N83" i="11"/>
  <c r="N38" i="17" s="1"/>
  <c r="J56" i="11"/>
  <c r="J24" i="17" s="1"/>
  <c r="J83" i="11"/>
  <c r="J38" i="17" s="1"/>
  <c r="F56" i="11"/>
  <c r="F24" i="17" s="1"/>
  <c r="F83" i="11"/>
  <c r="F38" i="17" s="1"/>
  <c r="O48" i="11"/>
  <c r="O52" i="11"/>
  <c r="O40" i="11"/>
  <c r="O35" i="11"/>
  <c r="E83" i="11"/>
  <c r="E38" i="17" s="1"/>
  <c r="K83" i="11"/>
  <c r="K38" i="17" s="1"/>
  <c r="O75" i="11"/>
  <c r="O79" i="11"/>
  <c r="C66" i="11"/>
  <c r="C93" i="11" s="1"/>
  <c r="C120" i="11" s="1"/>
  <c r="E71" i="11"/>
  <c r="E37" i="17" s="1"/>
  <c r="K71" i="11"/>
  <c r="K37" i="17" s="1"/>
  <c r="K44" i="11"/>
  <c r="K23" i="17" s="1"/>
  <c r="O47" i="11"/>
  <c r="O50" i="11"/>
  <c r="G83" i="11"/>
  <c r="G38" i="17" s="1"/>
  <c r="C70" i="11"/>
  <c r="C65" i="11"/>
  <c r="C92" i="11" s="1"/>
  <c r="C119" i="11" s="1"/>
  <c r="J61" i="11"/>
  <c r="G56" i="11"/>
  <c r="G24" i="17" s="1"/>
  <c r="O54" i="11"/>
  <c r="D83" i="11"/>
  <c r="D38" i="17" s="1"/>
  <c r="O80" i="11"/>
  <c r="C69" i="11"/>
  <c r="I71" i="11"/>
  <c r="I37" i="17" s="1"/>
  <c r="L71" i="11"/>
  <c r="L37" i="17" s="1"/>
  <c r="D71" i="11"/>
  <c r="D37" i="17" s="1"/>
  <c r="G71" i="11"/>
  <c r="G37" i="17" s="1"/>
  <c r="M44" i="11"/>
  <c r="M23" i="17" s="1"/>
  <c r="I44" i="11"/>
  <c r="I23" i="17" s="1"/>
  <c r="E44" i="11"/>
  <c r="E23" i="17" s="1"/>
  <c r="L44" i="11"/>
  <c r="L23" i="17" s="1"/>
  <c r="H44" i="11"/>
  <c r="H23" i="17" s="1"/>
  <c r="O34" i="11"/>
  <c r="M56" i="11"/>
  <c r="M24" i="17" s="1"/>
  <c r="I56" i="11"/>
  <c r="I24" i="17" s="1"/>
  <c r="E56" i="11"/>
  <c r="E24" i="17" s="1"/>
  <c r="L56" i="11"/>
  <c r="L24" i="17" s="1"/>
  <c r="H56" i="11"/>
  <c r="H24" i="17" s="1"/>
  <c r="K56" i="11"/>
  <c r="K24" i="17" s="1"/>
  <c r="O46" i="11"/>
  <c r="H83" i="11"/>
  <c r="H38" i="17" s="1"/>
  <c r="O78" i="11"/>
  <c r="O82" i="11"/>
  <c r="N61" i="11"/>
  <c r="F61" i="11"/>
  <c r="C56" i="11"/>
  <c r="C24" i="17" s="1"/>
  <c r="O41" i="11"/>
  <c r="O37" i="11"/>
  <c r="O62" i="11"/>
  <c r="O68" i="11"/>
  <c r="O64" i="11"/>
  <c r="O63" i="11"/>
  <c r="D56" i="11"/>
  <c r="D24" i="17" s="1"/>
  <c r="D44" i="11"/>
  <c r="D23" i="17" s="1"/>
  <c r="C44" i="11"/>
  <c r="C23" i="17" s="1"/>
  <c r="C34" i="13"/>
  <c r="C38" i="13"/>
  <c r="N20" i="13"/>
  <c r="O7" i="12"/>
  <c r="O15" i="12"/>
  <c r="O10" i="12"/>
  <c r="O14" i="12"/>
  <c r="O8" i="12"/>
  <c r="O12" i="12"/>
  <c r="O13" i="12"/>
  <c r="O9" i="12"/>
  <c r="O6" i="12"/>
  <c r="O11" i="12"/>
  <c r="O66" i="9"/>
  <c r="O52" i="9"/>
  <c r="O27" i="9"/>
  <c r="O23" i="9"/>
  <c r="F36" i="8"/>
  <c r="C30" i="8"/>
  <c r="F34" i="8" s="1"/>
  <c r="C34" i="8" s="1"/>
  <c r="M17" i="19" l="1"/>
  <c r="K15" i="19"/>
  <c r="C27" i="19"/>
  <c r="L16" i="19"/>
  <c r="N18" i="19"/>
  <c r="I13" i="19"/>
  <c r="J18" i="19"/>
  <c r="N14" i="19"/>
  <c r="G70" i="13"/>
  <c r="G36" i="12"/>
  <c r="J16" i="13"/>
  <c r="J8" i="17" s="1"/>
  <c r="O9" i="13"/>
  <c r="O8" i="13"/>
  <c r="I16" i="13"/>
  <c r="I8" i="17" s="1"/>
  <c r="O27" i="12"/>
  <c r="L16" i="13"/>
  <c r="L8" i="17" s="1"/>
  <c r="O26" i="12"/>
  <c r="D37" i="12"/>
  <c r="M37" i="12"/>
  <c r="F36" i="12"/>
  <c r="C37" i="12"/>
  <c r="L36" i="12"/>
  <c r="M13" i="19"/>
  <c r="J29" i="12"/>
  <c r="M25" i="19" s="1"/>
  <c r="H37" i="12"/>
  <c r="C29" i="12"/>
  <c r="N29" i="12"/>
  <c r="D33" i="19" s="1"/>
  <c r="O25" i="12"/>
  <c r="M29" i="12"/>
  <c r="M22" i="19" s="1"/>
  <c r="O23" i="12"/>
  <c r="M36" i="12"/>
  <c r="H36" i="12"/>
  <c r="G27" i="19"/>
  <c r="G16" i="13"/>
  <c r="G8" i="17" s="1"/>
  <c r="L37" i="12"/>
  <c r="E37" i="12"/>
  <c r="N16" i="13"/>
  <c r="N8" i="17" s="1"/>
  <c r="D16" i="13"/>
  <c r="D8" i="17" s="1"/>
  <c r="M16" i="13"/>
  <c r="M8" i="17" s="1"/>
  <c r="O7" i="13"/>
  <c r="O13" i="13"/>
  <c r="F16" i="13"/>
  <c r="F8" i="17" s="1"/>
  <c r="C51" i="10"/>
  <c r="M49" i="12" s="1"/>
  <c r="E36" i="12"/>
  <c r="D36" i="12"/>
  <c r="D25" i="19"/>
  <c r="O14" i="13"/>
  <c r="E16" i="13"/>
  <c r="E8" i="17" s="1"/>
  <c r="O22" i="12"/>
  <c r="O21" i="12"/>
  <c r="F29" i="12"/>
  <c r="I25" i="19" s="1"/>
  <c r="K37" i="12"/>
  <c r="C52" i="10"/>
  <c r="K50" i="12" s="1"/>
  <c r="C36" i="12"/>
  <c r="I36" i="12"/>
  <c r="N36" i="12"/>
  <c r="J36" i="12"/>
  <c r="C24" i="19"/>
  <c r="O10" i="13"/>
  <c r="C16" i="13"/>
  <c r="C8" i="17" s="1"/>
  <c r="G29" i="12"/>
  <c r="K26" i="19" s="1"/>
  <c r="O23" i="17"/>
  <c r="O56" i="11"/>
  <c r="H16" i="13"/>
  <c r="H8" i="17" s="1"/>
  <c r="O70" i="13"/>
  <c r="E13" i="19"/>
  <c r="H16" i="19"/>
  <c r="O67" i="9"/>
  <c r="I40" i="17"/>
  <c r="H43" i="17"/>
  <c r="J68" i="17"/>
  <c r="I71" i="17"/>
  <c r="D29" i="12"/>
  <c r="F24" i="19" s="1"/>
  <c r="O90" i="11"/>
  <c r="O12" i="13"/>
  <c r="O11" i="13"/>
  <c r="O6" i="13"/>
  <c r="I29" i="12"/>
  <c r="O132" i="11"/>
  <c r="O40" i="9"/>
  <c r="F14" i="19"/>
  <c r="O54" i="9"/>
  <c r="O65" i="11"/>
  <c r="O116" i="11"/>
  <c r="H29" i="12"/>
  <c r="I23" i="19" s="1"/>
  <c r="E29" i="12"/>
  <c r="K29" i="12"/>
  <c r="K22" i="19" s="1"/>
  <c r="L29" i="12"/>
  <c r="M23" i="19" s="1"/>
  <c r="M40" i="12"/>
  <c r="O47" i="9"/>
  <c r="G40" i="12"/>
  <c r="I54" i="17"/>
  <c r="H57" i="17"/>
  <c r="I26" i="17"/>
  <c r="H29" i="17"/>
  <c r="O24" i="17"/>
  <c r="K12" i="17"/>
  <c r="J15" i="17"/>
  <c r="D41" i="13"/>
  <c r="H41" i="13"/>
  <c r="L41" i="13"/>
  <c r="C41" i="13"/>
  <c r="E41" i="13"/>
  <c r="I41" i="13"/>
  <c r="M41" i="13"/>
  <c r="G41" i="13"/>
  <c r="K41" i="13"/>
  <c r="F41" i="13"/>
  <c r="J41" i="13"/>
  <c r="N41" i="13"/>
  <c r="E28" i="13"/>
  <c r="I28" i="13"/>
  <c r="M28" i="13"/>
  <c r="F28" i="13"/>
  <c r="J28" i="13"/>
  <c r="N28" i="13"/>
  <c r="G28" i="13"/>
  <c r="K28" i="13"/>
  <c r="D28" i="13"/>
  <c r="H28" i="13"/>
  <c r="L28" i="13"/>
  <c r="C28" i="13"/>
  <c r="F25" i="13"/>
  <c r="J25" i="13"/>
  <c r="N25" i="13"/>
  <c r="G25" i="13"/>
  <c r="K25" i="13"/>
  <c r="D25" i="13"/>
  <c r="H25" i="13"/>
  <c r="L25" i="13"/>
  <c r="C25" i="13"/>
  <c r="E25" i="13"/>
  <c r="I25" i="13"/>
  <c r="M25" i="13"/>
  <c r="D83" i="17"/>
  <c r="J71" i="11"/>
  <c r="J37" i="17" s="1"/>
  <c r="J88" i="11"/>
  <c r="O32" i="9"/>
  <c r="J20" i="13"/>
  <c r="H34" i="13"/>
  <c r="H20" i="13"/>
  <c r="D14" i="19"/>
  <c r="C13" i="19"/>
  <c r="F16" i="19"/>
  <c r="H18" i="19"/>
  <c r="G17" i="19"/>
  <c r="E15" i="19"/>
  <c r="G47" i="12"/>
  <c r="K47" i="12"/>
  <c r="D47" i="12"/>
  <c r="H47" i="12"/>
  <c r="L47" i="12"/>
  <c r="E47" i="12"/>
  <c r="I47" i="12"/>
  <c r="M47" i="12"/>
  <c r="F47" i="12"/>
  <c r="J47" i="12"/>
  <c r="C62" i="10"/>
  <c r="N47" i="12"/>
  <c r="C47" i="12"/>
  <c r="D27" i="13"/>
  <c r="H27" i="13"/>
  <c r="L27" i="13"/>
  <c r="C27" i="13"/>
  <c r="E27" i="13"/>
  <c r="I27" i="13"/>
  <c r="M27" i="13"/>
  <c r="F27" i="13"/>
  <c r="J27" i="13"/>
  <c r="N27" i="13"/>
  <c r="K27" i="13"/>
  <c r="G27" i="13"/>
  <c r="O128" i="11"/>
  <c r="E39" i="12"/>
  <c r="I39" i="12"/>
  <c r="M39" i="12"/>
  <c r="C54" i="10"/>
  <c r="F39" i="12"/>
  <c r="J39" i="12"/>
  <c r="N39" i="12"/>
  <c r="G39" i="12"/>
  <c r="K39" i="12"/>
  <c r="C39" i="12"/>
  <c r="H39" i="12"/>
  <c r="L39" i="12"/>
  <c r="D39" i="12"/>
  <c r="O61" i="9"/>
  <c r="M20" i="13"/>
  <c r="O22" i="13"/>
  <c r="O26" i="13"/>
  <c r="F53" i="13"/>
  <c r="J53" i="13"/>
  <c r="N53" i="13"/>
  <c r="G53" i="13"/>
  <c r="K53" i="13"/>
  <c r="D53" i="13"/>
  <c r="L53" i="13"/>
  <c r="C53" i="13"/>
  <c r="I53" i="13"/>
  <c r="E53" i="13"/>
  <c r="M53" i="13"/>
  <c r="H53" i="13"/>
  <c r="I51" i="9"/>
  <c r="I38" i="12"/>
  <c r="G36" i="13"/>
  <c r="K36" i="13"/>
  <c r="F36" i="13"/>
  <c r="D36" i="13"/>
  <c r="H36" i="13"/>
  <c r="L36" i="13"/>
  <c r="J36" i="13"/>
  <c r="E36" i="13"/>
  <c r="I36" i="13"/>
  <c r="M36" i="13"/>
  <c r="N36" i="13"/>
  <c r="C36" i="13"/>
  <c r="D37" i="13"/>
  <c r="H37" i="13"/>
  <c r="L37" i="13"/>
  <c r="G37" i="13"/>
  <c r="E37" i="13"/>
  <c r="I37" i="13"/>
  <c r="M37" i="13"/>
  <c r="F37" i="13"/>
  <c r="J37" i="13"/>
  <c r="N37" i="13"/>
  <c r="C37" i="13"/>
  <c r="K37" i="13"/>
  <c r="F29" i="13"/>
  <c r="J29" i="13"/>
  <c r="N29" i="13"/>
  <c r="G29" i="13"/>
  <c r="K29" i="13"/>
  <c r="D29" i="13"/>
  <c r="H29" i="13"/>
  <c r="L29" i="13"/>
  <c r="C29" i="13"/>
  <c r="E29" i="13"/>
  <c r="I29" i="13"/>
  <c r="M29" i="13"/>
  <c r="G40" i="13"/>
  <c r="K40" i="13"/>
  <c r="C40" i="13"/>
  <c r="J40" i="13"/>
  <c r="D40" i="13"/>
  <c r="H40" i="13"/>
  <c r="L40" i="13"/>
  <c r="E40" i="13"/>
  <c r="I40" i="13"/>
  <c r="M40" i="13"/>
  <c r="F40" i="13"/>
  <c r="N40" i="13"/>
  <c r="F71" i="11"/>
  <c r="F37" i="17" s="1"/>
  <c r="F88" i="11"/>
  <c r="O44" i="11"/>
  <c r="O66" i="11"/>
  <c r="O92" i="11"/>
  <c r="O119" i="11"/>
  <c r="M26" i="19"/>
  <c r="L25" i="19"/>
  <c r="K24" i="19"/>
  <c r="J23" i="19"/>
  <c r="I22" i="19"/>
  <c r="N27" i="19"/>
  <c r="M34" i="13"/>
  <c r="E34" i="13"/>
  <c r="H27" i="19"/>
  <c r="F25" i="19"/>
  <c r="E24" i="19"/>
  <c r="D23" i="19"/>
  <c r="G26" i="19"/>
  <c r="C22" i="19"/>
  <c r="L15" i="19"/>
  <c r="M16" i="19"/>
  <c r="N17" i="19"/>
  <c r="K14" i="19"/>
  <c r="J13" i="19"/>
  <c r="D27" i="19"/>
  <c r="H14" i="19"/>
  <c r="G13" i="19"/>
  <c r="I15" i="19"/>
  <c r="J16" i="19"/>
  <c r="L18" i="19"/>
  <c r="K17" i="19"/>
  <c r="D110" i="11"/>
  <c r="D52" i="17" s="1"/>
  <c r="O52" i="17" s="1"/>
  <c r="F83" i="17" s="1"/>
  <c r="O105" i="11"/>
  <c r="C38" i="18"/>
  <c r="I18" i="19"/>
  <c r="H17" i="19"/>
  <c r="E14" i="19"/>
  <c r="D13" i="19"/>
  <c r="F15" i="19"/>
  <c r="G16" i="19"/>
  <c r="O120" i="11"/>
  <c r="K16" i="13"/>
  <c r="K8" i="17" s="1"/>
  <c r="M51" i="12"/>
  <c r="G37" i="12"/>
  <c r="F37" i="12"/>
  <c r="J37" i="12"/>
  <c r="N37" i="12"/>
  <c r="G63" i="13"/>
  <c r="K63" i="13"/>
  <c r="D63" i="13"/>
  <c r="H63" i="13"/>
  <c r="L63" i="13"/>
  <c r="E63" i="13"/>
  <c r="I63" i="13"/>
  <c r="M63" i="13"/>
  <c r="F63" i="13"/>
  <c r="C63" i="13"/>
  <c r="J63" i="13"/>
  <c r="N63" i="13"/>
  <c r="D71" i="13"/>
  <c r="H71" i="13"/>
  <c r="L71" i="13"/>
  <c r="E71" i="13"/>
  <c r="I71" i="13"/>
  <c r="M71" i="13"/>
  <c r="F71" i="13"/>
  <c r="N71" i="13"/>
  <c r="G71" i="13"/>
  <c r="C71" i="13"/>
  <c r="K71" i="13"/>
  <c r="J71" i="13"/>
  <c r="O35" i="9"/>
  <c r="F39" i="13"/>
  <c r="J39" i="13"/>
  <c r="N39" i="13"/>
  <c r="M39" i="13"/>
  <c r="G39" i="13"/>
  <c r="K39" i="13"/>
  <c r="C39" i="13"/>
  <c r="I39" i="13"/>
  <c r="D39" i="13"/>
  <c r="H39" i="13"/>
  <c r="L39" i="13"/>
  <c r="E39" i="13"/>
  <c r="F35" i="13"/>
  <c r="J35" i="13"/>
  <c r="N35" i="13"/>
  <c r="C35" i="13"/>
  <c r="G35" i="13"/>
  <c r="K35" i="13"/>
  <c r="I35" i="13"/>
  <c r="D35" i="13"/>
  <c r="H35" i="13"/>
  <c r="L35" i="13"/>
  <c r="E35" i="13"/>
  <c r="M35" i="13"/>
  <c r="K20" i="13"/>
  <c r="L20" i="13"/>
  <c r="C20" i="13"/>
  <c r="D20" i="13"/>
  <c r="F43" i="13"/>
  <c r="J43" i="13"/>
  <c r="N43" i="13"/>
  <c r="E43" i="13"/>
  <c r="G43" i="13"/>
  <c r="K43" i="13"/>
  <c r="C43" i="13"/>
  <c r="M43" i="13"/>
  <c r="D43" i="13"/>
  <c r="H43" i="13"/>
  <c r="L43" i="13"/>
  <c r="I43" i="13"/>
  <c r="N71" i="11"/>
  <c r="N37" i="17" s="1"/>
  <c r="N88" i="11"/>
  <c r="O70" i="11"/>
  <c r="C97" i="11"/>
  <c r="F22" i="19"/>
  <c r="E34" i="19"/>
  <c r="H15" i="19"/>
  <c r="I16" i="19"/>
  <c r="K18" i="19"/>
  <c r="J17" i="19"/>
  <c r="G14" i="19"/>
  <c r="F13" i="19"/>
  <c r="E27" i="19"/>
  <c r="L14" i="19"/>
  <c r="K13" i="19"/>
  <c r="M15" i="19"/>
  <c r="N16" i="19"/>
  <c r="C26" i="19"/>
  <c r="M18" i="19"/>
  <c r="L17" i="19"/>
  <c r="I14" i="19"/>
  <c r="H13" i="19"/>
  <c r="J15" i="19"/>
  <c r="K16" i="19"/>
  <c r="E52" i="13"/>
  <c r="I52" i="13"/>
  <c r="M52" i="13"/>
  <c r="F52" i="13"/>
  <c r="J52" i="13"/>
  <c r="N52" i="13"/>
  <c r="G52" i="13"/>
  <c r="D52" i="13"/>
  <c r="H52" i="13"/>
  <c r="L52" i="13"/>
  <c r="K52" i="13"/>
  <c r="C38" i="12"/>
  <c r="C51" i="9"/>
  <c r="O38" i="9"/>
  <c r="F51" i="9"/>
  <c r="O15" i="13"/>
  <c r="I20" i="13"/>
  <c r="O136" i="11"/>
  <c r="O137" i="11" s="1"/>
  <c r="D125" i="11"/>
  <c r="D65" i="17" s="1"/>
  <c r="O93" i="11"/>
  <c r="D33" i="12"/>
  <c r="H33" i="12"/>
  <c r="L33" i="12"/>
  <c r="E33" i="12"/>
  <c r="I33" i="12"/>
  <c r="M33" i="12"/>
  <c r="K33" i="12"/>
  <c r="F33" i="12"/>
  <c r="N33" i="12"/>
  <c r="G33" i="12"/>
  <c r="C33" i="12"/>
  <c r="J33" i="12"/>
  <c r="C48" i="10"/>
  <c r="G41" i="12"/>
  <c r="K41" i="12"/>
  <c r="C41" i="12"/>
  <c r="D41" i="12"/>
  <c r="H41" i="12"/>
  <c r="L41" i="12"/>
  <c r="E41" i="12"/>
  <c r="I41" i="12"/>
  <c r="M41" i="12"/>
  <c r="C56" i="10"/>
  <c r="F41" i="12"/>
  <c r="J41" i="12"/>
  <c r="N41" i="12"/>
  <c r="E53" i="12"/>
  <c r="I53" i="12"/>
  <c r="M53" i="12"/>
  <c r="F53" i="12"/>
  <c r="J53" i="12"/>
  <c r="N53" i="12"/>
  <c r="H53" i="12"/>
  <c r="K53" i="12"/>
  <c r="C53" i="12"/>
  <c r="D53" i="12"/>
  <c r="L53" i="12"/>
  <c r="G53" i="12"/>
  <c r="C68" i="10"/>
  <c r="F49" i="13"/>
  <c r="J49" i="13"/>
  <c r="N49" i="13"/>
  <c r="G49" i="13"/>
  <c r="K49" i="13"/>
  <c r="H49" i="13"/>
  <c r="M49" i="13"/>
  <c r="I49" i="13"/>
  <c r="E49" i="13"/>
  <c r="D49" i="13"/>
  <c r="L49" i="13"/>
  <c r="C49" i="13"/>
  <c r="G57" i="13"/>
  <c r="K57" i="13"/>
  <c r="C57" i="13"/>
  <c r="N57" i="13"/>
  <c r="D57" i="13"/>
  <c r="H57" i="13"/>
  <c r="L57" i="13"/>
  <c r="F57" i="13"/>
  <c r="E57" i="13"/>
  <c r="I57" i="13"/>
  <c r="M57" i="13"/>
  <c r="J57" i="13"/>
  <c r="F20" i="13"/>
  <c r="O48" i="9"/>
  <c r="O53" i="9"/>
  <c r="C5" i="15"/>
  <c r="C6" i="18"/>
  <c r="C5" i="17"/>
  <c r="E42" i="13"/>
  <c r="I42" i="13"/>
  <c r="M42" i="13"/>
  <c r="F42" i="13"/>
  <c r="J42" i="13"/>
  <c r="N42" i="13"/>
  <c r="D42" i="13"/>
  <c r="H42" i="13"/>
  <c r="L42" i="13"/>
  <c r="G42" i="13"/>
  <c r="K42" i="13"/>
  <c r="C42" i="13"/>
  <c r="E24" i="13"/>
  <c r="I24" i="13"/>
  <c r="M24" i="13"/>
  <c r="F24" i="13"/>
  <c r="J24" i="13"/>
  <c r="N24" i="13"/>
  <c r="G24" i="13"/>
  <c r="K24" i="13"/>
  <c r="L24" i="13"/>
  <c r="C24" i="13"/>
  <c r="D24" i="13"/>
  <c r="H24" i="13"/>
  <c r="F21" i="13"/>
  <c r="J21" i="13"/>
  <c r="N21" i="13"/>
  <c r="G21" i="13"/>
  <c r="K21" i="13"/>
  <c r="D21" i="13"/>
  <c r="H21" i="13"/>
  <c r="L21" i="13"/>
  <c r="C21" i="13"/>
  <c r="M21" i="13"/>
  <c r="E21" i="13"/>
  <c r="I21" i="13"/>
  <c r="E38" i="13"/>
  <c r="I38" i="13"/>
  <c r="M38" i="13"/>
  <c r="H38" i="13"/>
  <c r="F38" i="13"/>
  <c r="J38" i="13"/>
  <c r="N38" i="13"/>
  <c r="D38" i="13"/>
  <c r="G38" i="13"/>
  <c r="K38" i="13"/>
  <c r="L38" i="13"/>
  <c r="D82" i="17"/>
  <c r="O69" i="11"/>
  <c r="C96" i="11"/>
  <c r="G20" i="13"/>
  <c r="I26" i="19"/>
  <c r="H25" i="19"/>
  <c r="G24" i="19"/>
  <c r="F23" i="19"/>
  <c r="E22" i="19"/>
  <c r="J27" i="19"/>
  <c r="D23" i="13"/>
  <c r="H23" i="13"/>
  <c r="L23" i="13"/>
  <c r="C23" i="13"/>
  <c r="E23" i="13"/>
  <c r="I23" i="13"/>
  <c r="M23" i="13"/>
  <c r="F23" i="13"/>
  <c r="J23" i="13"/>
  <c r="N23" i="13"/>
  <c r="G23" i="13"/>
  <c r="K23" i="13"/>
  <c r="F26" i="19"/>
  <c r="E25" i="19"/>
  <c r="D24" i="19"/>
  <c r="N13" i="19"/>
  <c r="C23" i="19"/>
  <c r="F35" i="12"/>
  <c r="J35" i="12"/>
  <c r="N35" i="12"/>
  <c r="G35" i="12"/>
  <c r="K35" i="12"/>
  <c r="E35" i="12"/>
  <c r="M35" i="12"/>
  <c r="C35" i="12"/>
  <c r="H35" i="12"/>
  <c r="C50" i="10"/>
  <c r="I35" i="12"/>
  <c r="D35" i="12"/>
  <c r="L35" i="12"/>
  <c r="D26" i="19"/>
  <c r="F27" i="19"/>
  <c r="L13" i="19"/>
  <c r="N15" i="19"/>
  <c r="C25" i="19"/>
  <c r="M14" i="19"/>
  <c r="E56" i="13"/>
  <c r="I56" i="13"/>
  <c r="F56" i="13"/>
  <c r="J56" i="13"/>
  <c r="N56" i="13"/>
  <c r="M56" i="13"/>
  <c r="D56" i="13"/>
  <c r="K56" i="13"/>
  <c r="C56" i="13"/>
  <c r="G56" i="13"/>
  <c r="L56" i="13"/>
  <c r="H56" i="13"/>
  <c r="O60" i="9"/>
  <c r="O109" i="11"/>
  <c r="I49" i="12"/>
  <c r="N49" i="12"/>
  <c r="C64" i="10"/>
  <c r="E20" i="13"/>
  <c r="E64" i="12"/>
  <c r="M64" i="12"/>
  <c r="J64" i="12"/>
  <c r="N64" i="12"/>
  <c r="G64" i="12"/>
  <c r="K64" i="12"/>
  <c r="D64" i="12"/>
  <c r="H64" i="12"/>
  <c r="L64" i="12"/>
  <c r="G67" i="13"/>
  <c r="D67" i="13"/>
  <c r="H67" i="13"/>
  <c r="L67" i="13"/>
  <c r="E67" i="13"/>
  <c r="I67" i="13"/>
  <c r="M67" i="13"/>
  <c r="J67" i="13"/>
  <c r="C67" i="13"/>
  <c r="K67" i="13"/>
  <c r="F67" i="13"/>
  <c r="N67" i="13"/>
  <c r="D137" i="11"/>
  <c r="D66" i="17" s="1"/>
  <c r="O66" i="17" s="1"/>
  <c r="G83" i="17" s="1"/>
  <c r="C52" i="13"/>
  <c r="C49" i="12"/>
  <c r="C62" i="9"/>
  <c r="O16" i="12"/>
  <c r="F45" i="18" s="1"/>
  <c r="G45" i="18" s="1"/>
  <c r="O24" i="12"/>
  <c r="N50" i="12"/>
  <c r="N34" i="13"/>
  <c r="N32" i="12"/>
  <c r="N45" i="9"/>
  <c r="O19" i="12"/>
  <c r="D34" i="13"/>
  <c r="D45" i="9"/>
  <c r="D32" i="12"/>
  <c r="M48" i="13"/>
  <c r="M45" i="12"/>
  <c r="M58" i="9"/>
  <c r="H48" i="13"/>
  <c r="H58" i="9"/>
  <c r="H45" i="12"/>
  <c r="F34" i="13"/>
  <c r="F32" i="12"/>
  <c r="F45" i="9"/>
  <c r="G34" i="13"/>
  <c r="G45" i="9"/>
  <c r="G32" i="12"/>
  <c r="L34" i="13"/>
  <c r="L45" i="9"/>
  <c r="L32" i="12"/>
  <c r="J34" i="13"/>
  <c r="J32" i="12"/>
  <c r="J45" i="9"/>
  <c r="K34" i="13"/>
  <c r="K45" i="9"/>
  <c r="K32" i="12"/>
  <c r="I34" i="13"/>
  <c r="I45" i="9"/>
  <c r="I32" i="12"/>
  <c r="E48" i="13"/>
  <c r="E45" i="12"/>
  <c r="E58" i="9"/>
  <c r="C48" i="13"/>
  <c r="C45" i="12"/>
  <c r="C58" i="9"/>
  <c r="C71" i="11"/>
  <c r="C37" i="17" s="1"/>
  <c r="O61" i="11"/>
  <c r="O71" i="11"/>
  <c r="O76" i="11"/>
  <c r="O74" i="11"/>
  <c r="O73" i="11"/>
  <c r="C83" i="11"/>
  <c r="C38" i="17" s="1"/>
  <c r="O38" i="17" s="1"/>
  <c r="E83" i="17" s="1"/>
  <c r="O20" i="12"/>
  <c r="O28" i="12"/>
  <c r="O34" i="12"/>
  <c r="F35" i="8"/>
  <c r="C35" i="8" s="1"/>
  <c r="D16" i="14" s="1"/>
  <c r="E16" i="14" s="1"/>
  <c r="C36" i="8"/>
  <c r="D17" i="14" s="1"/>
  <c r="E17" i="14" s="1"/>
  <c r="J26" i="19" l="1"/>
  <c r="N22" i="19"/>
  <c r="I27" i="19"/>
  <c r="I28" i="19" s="1"/>
  <c r="I20" i="17" s="1"/>
  <c r="J22" i="19"/>
  <c r="N26" i="19"/>
  <c r="N25" i="19"/>
  <c r="K23" i="19"/>
  <c r="C36" i="19"/>
  <c r="L24" i="19"/>
  <c r="M42" i="12"/>
  <c r="D43" i="19" s="1"/>
  <c r="O36" i="12"/>
  <c r="I50" i="12"/>
  <c r="I24" i="19"/>
  <c r="G25" i="19"/>
  <c r="H50" i="12"/>
  <c r="O41" i="12"/>
  <c r="L27" i="19"/>
  <c r="J24" i="19"/>
  <c r="E36" i="19"/>
  <c r="I44" i="13"/>
  <c r="I36" i="17" s="1"/>
  <c r="G50" i="12"/>
  <c r="N23" i="19"/>
  <c r="N24" i="19"/>
  <c r="F42" i="12"/>
  <c r="H33" i="19" s="1"/>
  <c r="D42" i="12"/>
  <c r="I36" i="19" s="1"/>
  <c r="J50" i="12"/>
  <c r="E50" i="12"/>
  <c r="D50" i="12"/>
  <c r="O20" i="13"/>
  <c r="H23" i="19"/>
  <c r="D34" i="19"/>
  <c r="C33" i="19"/>
  <c r="M27" i="19"/>
  <c r="K25" i="19"/>
  <c r="D22" i="19"/>
  <c r="H26" i="19"/>
  <c r="F44" i="13"/>
  <c r="F36" i="17" s="1"/>
  <c r="F50" i="12"/>
  <c r="C65" i="10"/>
  <c r="G63" i="12" s="1"/>
  <c r="C50" i="12"/>
  <c r="G22" i="19"/>
  <c r="F36" i="19"/>
  <c r="E35" i="19"/>
  <c r="H22" i="19"/>
  <c r="L26" i="19"/>
  <c r="E23" i="19"/>
  <c r="E28" i="19" s="1"/>
  <c r="E20" i="17" s="1"/>
  <c r="O40" i="12"/>
  <c r="O16" i="13"/>
  <c r="M50" i="12"/>
  <c r="L50" i="12"/>
  <c r="M19" i="19"/>
  <c r="M6" i="17" s="1"/>
  <c r="O53" i="12"/>
  <c r="O33" i="12"/>
  <c r="O38" i="12"/>
  <c r="J25" i="19"/>
  <c r="O37" i="12"/>
  <c r="O8" i="17"/>
  <c r="C81" i="17" s="1"/>
  <c r="O39" i="12"/>
  <c r="J42" i="12"/>
  <c r="C45" i="19" s="1"/>
  <c r="G44" i="13"/>
  <c r="G36" i="17" s="1"/>
  <c r="N42" i="12"/>
  <c r="F44" i="19" s="1"/>
  <c r="L49" i="12"/>
  <c r="J49" i="12"/>
  <c r="E49" i="12"/>
  <c r="C32" i="19"/>
  <c r="G36" i="19"/>
  <c r="G23" i="19"/>
  <c r="K27" i="19"/>
  <c r="E19" i="19"/>
  <c r="E6" i="17" s="1"/>
  <c r="L23" i="19"/>
  <c r="C35" i="19"/>
  <c r="I42" i="12"/>
  <c r="K33" i="19" s="1"/>
  <c r="H49" i="12"/>
  <c r="K49" i="12"/>
  <c r="F49" i="12"/>
  <c r="H42" i="12"/>
  <c r="K34" i="19" s="1"/>
  <c r="O35" i="12"/>
  <c r="F35" i="19"/>
  <c r="H24" i="19"/>
  <c r="C44" i="13"/>
  <c r="C36" i="17" s="1"/>
  <c r="M24" i="19"/>
  <c r="M28" i="19" s="1"/>
  <c r="M20" i="17" s="1"/>
  <c r="D36" i="19"/>
  <c r="J44" i="13"/>
  <c r="J36" i="17" s="1"/>
  <c r="K44" i="13"/>
  <c r="K36" i="17" s="1"/>
  <c r="G42" i="12"/>
  <c r="L36" i="19" s="1"/>
  <c r="D49" i="12"/>
  <c r="G49" i="12"/>
  <c r="N30" i="13"/>
  <c r="N22" i="17" s="1"/>
  <c r="E42" i="12"/>
  <c r="E31" i="19" s="1"/>
  <c r="J54" i="17"/>
  <c r="I57" i="17"/>
  <c r="L42" i="12"/>
  <c r="N33" i="19" s="1"/>
  <c r="E30" i="13"/>
  <c r="E22" i="17" s="1"/>
  <c r="L19" i="19"/>
  <c r="L6" i="17" s="1"/>
  <c r="C42" i="12"/>
  <c r="D41" i="19" s="1"/>
  <c r="I19" i="19"/>
  <c r="I6" i="17" s="1"/>
  <c r="C34" i="19"/>
  <c r="K68" i="17"/>
  <c r="J71" i="17"/>
  <c r="K42" i="12"/>
  <c r="L32" i="19" s="1"/>
  <c r="G45" i="19"/>
  <c r="D42" i="19"/>
  <c r="O52" i="13"/>
  <c r="D19" i="19"/>
  <c r="D6" i="17" s="1"/>
  <c r="L22" i="19"/>
  <c r="J26" i="17"/>
  <c r="I29" i="17"/>
  <c r="L44" i="13"/>
  <c r="L36" i="17" s="1"/>
  <c r="N44" i="13"/>
  <c r="N36" i="17" s="1"/>
  <c r="O38" i="13"/>
  <c r="O49" i="13"/>
  <c r="O110" i="11"/>
  <c r="D35" i="19"/>
  <c r="J40" i="17"/>
  <c r="I43" i="17"/>
  <c r="L12" i="17"/>
  <c r="K15" i="17"/>
  <c r="O37" i="17"/>
  <c r="E82" i="17" s="1"/>
  <c r="N19" i="19"/>
  <c r="N6" i="17" s="1"/>
  <c r="F19" i="19"/>
  <c r="F6" i="17" s="1"/>
  <c r="H19" i="19"/>
  <c r="H6" i="17" s="1"/>
  <c r="K19" i="19"/>
  <c r="K6" i="17" s="1"/>
  <c r="J33" i="19"/>
  <c r="I35" i="19"/>
  <c r="J34" i="19"/>
  <c r="H32" i="19"/>
  <c r="J35" i="19"/>
  <c r="O67" i="13"/>
  <c r="D62" i="12"/>
  <c r="H62" i="12"/>
  <c r="L62" i="12"/>
  <c r="E62" i="12"/>
  <c r="I62" i="12"/>
  <c r="M62" i="12"/>
  <c r="F62" i="12"/>
  <c r="J62" i="12"/>
  <c r="N62" i="12"/>
  <c r="K62" i="12"/>
  <c r="G62" i="12"/>
  <c r="O23" i="13"/>
  <c r="G30" i="13"/>
  <c r="G22" i="17" s="1"/>
  <c r="F47" i="18"/>
  <c r="G47" i="18" s="1"/>
  <c r="F46" i="12"/>
  <c r="J46" i="12"/>
  <c r="N46" i="12"/>
  <c r="G46" i="12"/>
  <c r="K46" i="12"/>
  <c r="D46" i="12"/>
  <c r="H46" i="12"/>
  <c r="L46" i="12"/>
  <c r="M46" i="12"/>
  <c r="C46" i="12"/>
  <c r="C61" i="10"/>
  <c r="E46" i="12"/>
  <c r="I46" i="12"/>
  <c r="G50" i="13"/>
  <c r="K50" i="13"/>
  <c r="D50" i="13"/>
  <c r="H50" i="13"/>
  <c r="L50" i="13"/>
  <c r="E50" i="13"/>
  <c r="M50" i="13"/>
  <c r="F50" i="13"/>
  <c r="N50" i="13"/>
  <c r="I50" i="13"/>
  <c r="C50" i="13"/>
  <c r="J50" i="13"/>
  <c r="I30" i="13"/>
  <c r="I22" i="17" s="1"/>
  <c r="D55" i="13"/>
  <c r="H55" i="13"/>
  <c r="L55" i="13"/>
  <c r="E55" i="13"/>
  <c r="I55" i="13"/>
  <c r="M55" i="13"/>
  <c r="F55" i="13"/>
  <c r="N55" i="13"/>
  <c r="K55" i="13"/>
  <c r="G55" i="13"/>
  <c r="J55" i="13"/>
  <c r="C55" i="13"/>
  <c r="O43" i="13"/>
  <c r="C30" i="13"/>
  <c r="C22" i="17" s="1"/>
  <c r="O39" i="13"/>
  <c r="F43" i="18"/>
  <c r="G43" i="18" s="1"/>
  <c r="O71" i="13"/>
  <c r="G19" i="19"/>
  <c r="G6" i="17" s="1"/>
  <c r="J19" i="19"/>
  <c r="J6" i="17" s="1"/>
  <c r="O53" i="13"/>
  <c r="M30" i="13"/>
  <c r="M22" i="17" s="1"/>
  <c r="E68" i="13"/>
  <c r="M68" i="13"/>
  <c r="J68" i="13"/>
  <c r="N68" i="13"/>
  <c r="G68" i="13"/>
  <c r="L68" i="13"/>
  <c r="H68" i="13"/>
  <c r="K68" i="13"/>
  <c r="D68" i="13"/>
  <c r="O15" i="19"/>
  <c r="O13" i="19"/>
  <c r="C19" i="19"/>
  <c r="C6" i="17" s="1"/>
  <c r="H44" i="13"/>
  <c r="H36" i="17" s="1"/>
  <c r="O25" i="13"/>
  <c r="O56" i="13"/>
  <c r="D48" i="12"/>
  <c r="H48" i="12"/>
  <c r="L48" i="12"/>
  <c r="E48" i="12"/>
  <c r="I48" i="12"/>
  <c r="M48" i="12"/>
  <c r="F48" i="12"/>
  <c r="J48" i="12"/>
  <c r="N48" i="12"/>
  <c r="C48" i="12"/>
  <c r="G48" i="12"/>
  <c r="K48" i="12"/>
  <c r="C63" i="10"/>
  <c r="C123" i="11"/>
  <c r="O96" i="11"/>
  <c r="O21" i="13"/>
  <c r="O24" i="13"/>
  <c r="C78" i="17"/>
  <c r="O5" i="17"/>
  <c r="C7" i="17"/>
  <c r="O7" i="17" s="1"/>
  <c r="C80" i="17" s="1"/>
  <c r="O57" i="13"/>
  <c r="C64" i="9"/>
  <c r="O51" i="9"/>
  <c r="C51" i="12"/>
  <c r="N115" i="11"/>
  <c r="N125" i="11" s="1"/>
  <c r="N65" i="17" s="1"/>
  <c r="N98" i="11"/>
  <c r="N51" i="17" s="1"/>
  <c r="L30" i="13"/>
  <c r="L22" i="17" s="1"/>
  <c r="C28" i="19"/>
  <c r="C20" i="17" s="1"/>
  <c r="E44" i="13"/>
  <c r="E36" i="17" s="1"/>
  <c r="O36" i="13"/>
  <c r="F41" i="18"/>
  <c r="G41" i="18" s="1"/>
  <c r="I64" i="9"/>
  <c r="I64" i="12" s="1"/>
  <c r="I51" i="12"/>
  <c r="F60" i="12"/>
  <c r="J60" i="12"/>
  <c r="N60" i="12"/>
  <c r="C60" i="12"/>
  <c r="G60" i="12"/>
  <c r="K60" i="12"/>
  <c r="D60" i="12"/>
  <c r="H60" i="12"/>
  <c r="L60" i="12"/>
  <c r="E60" i="12"/>
  <c r="I60" i="12"/>
  <c r="M60" i="12"/>
  <c r="O17" i="19"/>
  <c r="O14" i="19"/>
  <c r="J30" i="13"/>
  <c r="J22" i="17" s="1"/>
  <c r="J98" i="11"/>
  <c r="J51" i="17" s="1"/>
  <c r="J115" i="11"/>
  <c r="J125" i="11" s="1"/>
  <c r="J65" i="17" s="1"/>
  <c r="O28" i="13"/>
  <c r="O41" i="13"/>
  <c r="F49" i="18"/>
  <c r="G49" i="18" s="1"/>
  <c r="E41" i="19"/>
  <c r="G34" i="19"/>
  <c r="F33" i="19"/>
  <c r="E32" i="19"/>
  <c r="O29" i="12"/>
  <c r="D6" i="18"/>
  <c r="F30" i="13"/>
  <c r="F22" i="17" s="1"/>
  <c r="G66" i="12"/>
  <c r="K66" i="12"/>
  <c r="C66" i="12"/>
  <c r="D66" i="12"/>
  <c r="H66" i="12"/>
  <c r="L66" i="12"/>
  <c r="E66" i="12"/>
  <c r="I66" i="12"/>
  <c r="M66" i="12"/>
  <c r="J66" i="12"/>
  <c r="N66" i="12"/>
  <c r="F66" i="12"/>
  <c r="F54" i="12"/>
  <c r="J54" i="12"/>
  <c r="N54" i="12"/>
  <c r="G54" i="12"/>
  <c r="K54" i="12"/>
  <c r="C54" i="12"/>
  <c r="E54" i="12"/>
  <c r="M54" i="12"/>
  <c r="C69" i="10"/>
  <c r="H54" i="12"/>
  <c r="I54" i="12"/>
  <c r="D54" i="12"/>
  <c r="L54" i="12"/>
  <c r="F28" i="19"/>
  <c r="F20" i="17" s="1"/>
  <c r="C98" i="11"/>
  <c r="C51" i="17" s="1"/>
  <c r="K30" i="13"/>
  <c r="K22" i="17" s="1"/>
  <c r="E65" i="13"/>
  <c r="I65" i="13"/>
  <c r="M65" i="13"/>
  <c r="F65" i="13"/>
  <c r="J65" i="13"/>
  <c r="N65" i="13"/>
  <c r="C65" i="13"/>
  <c r="G65" i="13"/>
  <c r="K65" i="13"/>
  <c r="D65" i="13"/>
  <c r="H65" i="13"/>
  <c r="L65" i="13"/>
  <c r="M44" i="13"/>
  <c r="M36" i="17" s="1"/>
  <c r="O40" i="13"/>
  <c r="O37" i="13"/>
  <c r="F42" i="18"/>
  <c r="G42" i="18" s="1"/>
  <c r="D52" i="12"/>
  <c r="H52" i="12"/>
  <c r="L52" i="12"/>
  <c r="E52" i="12"/>
  <c r="I52" i="12"/>
  <c r="M52" i="12"/>
  <c r="K52" i="12"/>
  <c r="F52" i="12"/>
  <c r="N52" i="12"/>
  <c r="G52" i="12"/>
  <c r="C52" i="12"/>
  <c r="C67" i="10"/>
  <c r="J52" i="12"/>
  <c r="O27" i="13"/>
  <c r="O18" i="19"/>
  <c r="F46" i="18"/>
  <c r="G46" i="18" s="1"/>
  <c r="E18" i="14"/>
  <c r="C12" i="14" s="1"/>
  <c r="C15" i="18" s="1"/>
  <c r="O45" i="9"/>
  <c r="O42" i="13"/>
  <c r="F44" i="18"/>
  <c r="G44" i="18" s="1"/>
  <c r="C10" i="15"/>
  <c r="B10" i="15"/>
  <c r="D10" i="15" s="1"/>
  <c r="C11" i="17" s="1"/>
  <c r="D64" i="13"/>
  <c r="H64" i="13"/>
  <c r="L64" i="13"/>
  <c r="E64" i="13"/>
  <c r="I64" i="13"/>
  <c r="M64" i="13"/>
  <c r="F64" i="13"/>
  <c r="J64" i="13"/>
  <c r="N64" i="13"/>
  <c r="C64" i="13"/>
  <c r="K64" i="13"/>
  <c r="G64" i="13"/>
  <c r="F64" i="9"/>
  <c r="F64" i="12" s="1"/>
  <c r="F51" i="12"/>
  <c r="F69" i="13"/>
  <c r="J69" i="13"/>
  <c r="N69" i="13"/>
  <c r="G69" i="13"/>
  <c r="K69" i="13"/>
  <c r="C69" i="13"/>
  <c r="D69" i="13"/>
  <c r="L69" i="13"/>
  <c r="E69" i="13"/>
  <c r="M69" i="13"/>
  <c r="I69" i="13"/>
  <c r="H69" i="13"/>
  <c r="C124" i="11"/>
  <c r="O124" i="11" s="1"/>
  <c r="O97" i="11"/>
  <c r="D30" i="13"/>
  <c r="D22" i="17" s="1"/>
  <c r="O35" i="13"/>
  <c r="F48" i="18"/>
  <c r="G48" i="18" s="1"/>
  <c r="O63" i="13"/>
  <c r="D51" i="13"/>
  <c r="H51" i="13"/>
  <c r="L51" i="13"/>
  <c r="E51" i="13"/>
  <c r="I51" i="13"/>
  <c r="M51" i="13"/>
  <c r="J51" i="13"/>
  <c r="K51" i="13"/>
  <c r="C51" i="13"/>
  <c r="G51" i="13"/>
  <c r="F51" i="13"/>
  <c r="N51" i="13"/>
  <c r="F98" i="11"/>
  <c r="F51" i="17" s="1"/>
  <c r="F115" i="11"/>
  <c r="O88" i="11"/>
  <c r="O29" i="13"/>
  <c r="F40" i="18"/>
  <c r="G40" i="18" s="1"/>
  <c r="G54" i="13"/>
  <c r="K54" i="13"/>
  <c r="D54" i="13"/>
  <c r="H54" i="13"/>
  <c r="L54" i="13"/>
  <c r="I54" i="13"/>
  <c r="J54" i="13"/>
  <c r="N54" i="13"/>
  <c r="C54" i="13"/>
  <c r="E54" i="13"/>
  <c r="M54" i="13"/>
  <c r="F54" i="13"/>
  <c r="O16" i="19"/>
  <c r="H30" i="13"/>
  <c r="H22" i="17" s="1"/>
  <c r="C66" i="13"/>
  <c r="O66" i="13" s="1"/>
  <c r="C62" i="12"/>
  <c r="O62" i="9"/>
  <c r="O32" i="12"/>
  <c r="J48" i="13"/>
  <c r="J45" i="12"/>
  <c r="J58" i="9"/>
  <c r="G48" i="13"/>
  <c r="G58" i="9"/>
  <c r="G45" i="12"/>
  <c r="L48" i="13"/>
  <c r="L58" i="9"/>
  <c r="L45" i="12"/>
  <c r="E62" i="13"/>
  <c r="E58" i="12"/>
  <c r="I48" i="13"/>
  <c r="I45" i="12"/>
  <c r="I58" i="9"/>
  <c r="K48" i="13"/>
  <c r="K58" i="9"/>
  <c r="K45" i="12"/>
  <c r="F48" i="13"/>
  <c r="F45" i="12"/>
  <c r="F58" i="9"/>
  <c r="M62" i="13"/>
  <c r="M58" i="12"/>
  <c r="D48" i="13"/>
  <c r="D58" i="9"/>
  <c r="D45" i="12"/>
  <c r="H62" i="13"/>
  <c r="H58" i="12"/>
  <c r="D44" i="13"/>
  <c r="D36" i="17" s="1"/>
  <c r="O34" i="13"/>
  <c r="N48" i="13"/>
  <c r="N45" i="12"/>
  <c r="N58" i="9"/>
  <c r="C62" i="13"/>
  <c r="C58" i="12"/>
  <c r="O83" i="11"/>
  <c r="O47" i="12"/>
  <c r="J32" i="19" l="1"/>
  <c r="I41" i="19"/>
  <c r="L34" i="19"/>
  <c r="G41" i="19"/>
  <c r="O26" i="19"/>
  <c r="I33" i="19"/>
  <c r="H35" i="19"/>
  <c r="K31" i="19"/>
  <c r="N31" i="19"/>
  <c r="H41" i="19"/>
  <c r="K35" i="19"/>
  <c r="E43" i="19"/>
  <c r="O27" i="19"/>
  <c r="E44" i="19"/>
  <c r="D31" i="19"/>
  <c r="M33" i="19"/>
  <c r="C41" i="19"/>
  <c r="G31" i="19"/>
  <c r="K58" i="13"/>
  <c r="K50" i="17" s="1"/>
  <c r="N28" i="19"/>
  <c r="N20" i="17" s="1"/>
  <c r="I63" i="12"/>
  <c r="M35" i="19"/>
  <c r="J41" i="19"/>
  <c r="F31" i="19"/>
  <c r="K36" i="19"/>
  <c r="L35" i="19"/>
  <c r="N55" i="12"/>
  <c r="E52" i="19" s="1"/>
  <c r="N36" i="19"/>
  <c r="I31" i="19"/>
  <c r="M32" i="19"/>
  <c r="G32" i="19"/>
  <c r="H31" i="19"/>
  <c r="M36" i="19"/>
  <c r="K28" i="19"/>
  <c r="K20" i="17" s="1"/>
  <c r="O25" i="19"/>
  <c r="M41" i="19"/>
  <c r="I34" i="19"/>
  <c r="I32" i="19"/>
  <c r="N32" i="19"/>
  <c r="F45" i="19"/>
  <c r="N41" i="19"/>
  <c r="C42" i="19"/>
  <c r="M31" i="19"/>
  <c r="O24" i="19"/>
  <c r="G28" i="19"/>
  <c r="G20" i="17" s="1"/>
  <c r="J28" i="19"/>
  <c r="J20" i="17" s="1"/>
  <c r="O22" i="19"/>
  <c r="O50" i="12"/>
  <c r="D63" i="12"/>
  <c r="H28" i="19"/>
  <c r="H20" i="17" s="1"/>
  <c r="M55" i="12"/>
  <c r="C51" i="19" s="1"/>
  <c r="J31" i="19"/>
  <c r="N63" i="12"/>
  <c r="F34" i="19"/>
  <c r="F58" i="13"/>
  <c r="F50" i="17" s="1"/>
  <c r="J63" i="12"/>
  <c r="O54" i="12"/>
  <c r="H36" i="19"/>
  <c r="O49" i="12"/>
  <c r="O23" i="19"/>
  <c r="F63" i="12"/>
  <c r="L63" i="12"/>
  <c r="K63" i="12"/>
  <c r="C58" i="13"/>
  <c r="C50" i="17" s="1"/>
  <c r="D28" i="19"/>
  <c r="D20" i="17" s="1"/>
  <c r="M34" i="19"/>
  <c r="L33" i="19"/>
  <c r="E33" i="19"/>
  <c r="E37" i="19" s="1"/>
  <c r="E34" i="17" s="1"/>
  <c r="E72" i="13"/>
  <c r="E64" i="17" s="1"/>
  <c r="E63" i="12"/>
  <c r="C63" i="12"/>
  <c r="H55" i="12"/>
  <c r="L44" i="19" s="1"/>
  <c r="K32" i="19"/>
  <c r="O60" i="12"/>
  <c r="I58" i="13"/>
  <c r="I50" i="17" s="1"/>
  <c r="G58" i="13"/>
  <c r="G50" i="17" s="1"/>
  <c r="O42" i="12"/>
  <c r="M63" i="12"/>
  <c r="H63" i="12"/>
  <c r="K41" i="19"/>
  <c r="N35" i="19"/>
  <c r="G35" i="19"/>
  <c r="D58" i="13"/>
  <c r="D50" i="17" s="1"/>
  <c r="F55" i="12"/>
  <c r="K45" i="19" s="1"/>
  <c r="L58" i="13"/>
  <c r="L50" i="17" s="1"/>
  <c r="F32" i="19"/>
  <c r="H34" i="19"/>
  <c r="G55" i="12"/>
  <c r="J43" i="19" s="1"/>
  <c r="J55" i="12"/>
  <c r="N44" i="19" s="1"/>
  <c r="J36" i="19"/>
  <c r="F41" i="19"/>
  <c r="N58" i="13"/>
  <c r="N50" i="17" s="1"/>
  <c r="H72" i="13"/>
  <c r="H64" i="17" s="1"/>
  <c r="O44" i="13"/>
  <c r="D55" i="12"/>
  <c r="H44" i="19" s="1"/>
  <c r="M72" i="13"/>
  <c r="M64" i="17" s="1"/>
  <c r="K55" i="12"/>
  <c r="D54" i="19" s="1"/>
  <c r="I55" i="12"/>
  <c r="K42" i="19" s="1"/>
  <c r="L55" i="12"/>
  <c r="C52" i="19" s="1"/>
  <c r="J58" i="13"/>
  <c r="J50" i="17" s="1"/>
  <c r="O62" i="12"/>
  <c r="G33" i="19"/>
  <c r="L28" i="19"/>
  <c r="L20" i="17" s="1"/>
  <c r="G50" i="18"/>
  <c r="D22" i="18" s="1"/>
  <c r="C30" i="18" s="1"/>
  <c r="L41" i="19"/>
  <c r="N34" i="19"/>
  <c r="L31" i="19"/>
  <c r="C31" i="19"/>
  <c r="D32" i="19"/>
  <c r="C55" i="12"/>
  <c r="C40" i="19" s="1"/>
  <c r="D45" i="19"/>
  <c r="C44" i="19"/>
  <c r="K54" i="17"/>
  <c r="J57" i="17"/>
  <c r="M58" i="13"/>
  <c r="M50" i="17" s="1"/>
  <c r="H58" i="13"/>
  <c r="H50" i="17" s="1"/>
  <c r="O30" i="13"/>
  <c r="E55" i="12"/>
  <c r="E40" i="19" s="1"/>
  <c r="L68" i="17"/>
  <c r="K71" i="17"/>
  <c r="E45" i="19"/>
  <c r="D44" i="19"/>
  <c r="C43" i="19"/>
  <c r="F53" i="19"/>
  <c r="K40" i="17"/>
  <c r="J43" i="17"/>
  <c r="K26" i="17"/>
  <c r="J29" i="17"/>
  <c r="O22" i="17"/>
  <c r="D81" i="17" s="1"/>
  <c r="C13" i="17"/>
  <c r="M12" i="17"/>
  <c r="L15" i="17"/>
  <c r="O36" i="17"/>
  <c r="E81" i="17" s="1"/>
  <c r="O6" i="17"/>
  <c r="C79" i="17" s="1"/>
  <c r="O98" i="11"/>
  <c r="O69" i="13"/>
  <c r="O52" i="12"/>
  <c r="G61" i="12"/>
  <c r="K61" i="12"/>
  <c r="D61" i="12"/>
  <c r="H61" i="12"/>
  <c r="L61" i="12"/>
  <c r="E61" i="12"/>
  <c r="I61" i="12"/>
  <c r="M61" i="12"/>
  <c r="F61" i="12"/>
  <c r="J61" i="12"/>
  <c r="C61" i="12"/>
  <c r="N61" i="12"/>
  <c r="O19" i="19"/>
  <c r="I68" i="13"/>
  <c r="E59" i="12"/>
  <c r="I59" i="12"/>
  <c r="M59" i="12"/>
  <c r="F59" i="12"/>
  <c r="J59" i="12"/>
  <c r="N59" i="12"/>
  <c r="C59" i="12"/>
  <c r="G59" i="12"/>
  <c r="K59" i="12"/>
  <c r="L59" i="12"/>
  <c r="D59" i="12"/>
  <c r="H59" i="12"/>
  <c r="O54" i="13"/>
  <c r="F125" i="11"/>
  <c r="F65" i="17" s="1"/>
  <c r="O115" i="11"/>
  <c r="O51" i="13"/>
  <c r="E10" i="15"/>
  <c r="B11" i="15" s="1"/>
  <c r="C14" i="17"/>
  <c r="C11" i="15"/>
  <c r="D67" i="12"/>
  <c r="H67" i="12"/>
  <c r="L67" i="12"/>
  <c r="E67" i="12"/>
  <c r="I67" i="12"/>
  <c r="M67" i="12"/>
  <c r="F67" i="12"/>
  <c r="J67" i="12"/>
  <c r="N67" i="12"/>
  <c r="C67" i="12"/>
  <c r="G67" i="12"/>
  <c r="K67" i="12"/>
  <c r="O51" i="12"/>
  <c r="E58" i="13"/>
  <c r="E50" i="17" s="1"/>
  <c r="O55" i="13"/>
  <c r="O46" i="12"/>
  <c r="O64" i="13"/>
  <c r="O51" i="17"/>
  <c r="F82" i="17" s="1"/>
  <c r="F68" i="13"/>
  <c r="F65" i="12"/>
  <c r="J65" i="12"/>
  <c r="N65" i="12"/>
  <c r="G65" i="12"/>
  <c r="K65" i="12"/>
  <c r="C65" i="12"/>
  <c r="D65" i="12"/>
  <c r="H65" i="12"/>
  <c r="L65" i="12"/>
  <c r="E65" i="12"/>
  <c r="I65" i="12"/>
  <c r="M65" i="12"/>
  <c r="O65" i="13"/>
  <c r="O66" i="12"/>
  <c r="O64" i="9"/>
  <c r="C64" i="12"/>
  <c r="O64" i="12" s="1"/>
  <c r="O123" i="11"/>
  <c r="C125" i="11"/>
  <c r="C65" i="17" s="1"/>
  <c r="O48" i="12"/>
  <c r="C68" i="13"/>
  <c r="C72" i="13" s="1"/>
  <c r="C64" i="17" s="1"/>
  <c r="O50" i="13"/>
  <c r="C37" i="19"/>
  <c r="C34" i="17" s="1"/>
  <c r="O45" i="12"/>
  <c r="N62" i="13"/>
  <c r="N72" i="13" s="1"/>
  <c r="N64" i="17" s="1"/>
  <c r="N58" i="12"/>
  <c r="D62" i="13"/>
  <c r="D72" i="13" s="1"/>
  <c r="D64" i="17" s="1"/>
  <c r="D58" i="12"/>
  <c r="L62" i="13"/>
  <c r="L72" i="13" s="1"/>
  <c r="L64" i="17" s="1"/>
  <c r="L58" i="12"/>
  <c r="F62" i="13"/>
  <c r="F58" i="12"/>
  <c r="K62" i="13"/>
  <c r="K72" i="13" s="1"/>
  <c r="K64" i="17" s="1"/>
  <c r="K58" i="12"/>
  <c r="J62" i="13"/>
  <c r="J72" i="13" s="1"/>
  <c r="J64" i="17" s="1"/>
  <c r="J58" i="12"/>
  <c r="O48" i="13"/>
  <c r="O58" i="9"/>
  <c r="I62" i="13"/>
  <c r="I58" i="12"/>
  <c r="G62" i="13"/>
  <c r="G72" i="13" s="1"/>
  <c r="G64" i="17" s="1"/>
  <c r="G58" i="12"/>
  <c r="E53" i="19" l="1"/>
  <c r="D37" i="19"/>
  <c r="D34" i="17" s="1"/>
  <c r="H40" i="19"/>
  <c r="H42" i="19"/>
  <c r="M45" i="19"/>
  <c r="K44" i="19"/>
  <c r="F37" i="19"/>
  <c r="F34" i="17" s="1"/>
  <c r="K37" i="19"/>
  <c r="K34" i="17" s="1"/>
  <c r="M44" i="19"/>
  <c r="L37" i="19"/>
  <c r="L34" i="17" s="1"/>
  <c r="M37" i="19"/>
  <c r="M34" i="17" s="1"/>
  <c r="I72" i="13"/>
  <c r="I64" i="17" s="1"/>
  <c r="C31" i="18"/>
  <c r="C28" i="18"/>
  <c r="C27" i="18"/>
  <c r="C32" i="18"/>
  <c r="C26" i="18"/>
  <c r="G54" i="19"/>
  <c r="G37" i="19"/>
  <c r="G34" i="17" s="1"/>
  <c r="N40" i="19"/>
  <c r="D51" i="19"/>
  <c r="C50" i="19"/>
  <c r="I45" i="19"/>
  <c r="N42" i="19"/>
  <c r="N37" i="19"/>
  <c r="N34" i="17" s="1"/>
  <c r="I37" i="19"/>
  <c r="I34" i="17" s="1"/>
  <c r="M40" i="19"/>
  <c r="D52" i="19"/>
  <c r="O28" i="19"/>
  <c r="J40" i="19"/>
  <c r="C53" i="19"/>
  <c r="C54" i="19"/>
  <c r="L42" i="19"/>
  <c r="O36" i="19"/>
  <c r="O35" i="19"/>
  <c r="H68" i="12"/>
  <c r="L53" i="19" s="1"/>
  <c r="I40" i="19"/>
  <c r="O33" i="19"/>
  <c r="J37" i="19"/>
  <c r="J34" i="17" s="1"/>
  <c r="L43" i="19"/>
  <c r="O20" i="17"/>
  <c r="D79" i="17" s="1"/>
  <c r="O31" i="19"/>
  <c r="O50" i="17"/>
  <c r="F81" i="17" s="1"/>
  <c r="L40" i="19"/>
  <c r="M68" i="12"/>
  <c r="M49" i="19" s="1"/>
  <c r="F54" i="19"/>
  <c r="J44" i="19"/>
  <c r="G43" i="19"/>
  <c r="K43" i="19"/>
  <c r="E54" i="19"/>
  <c r="N45" i="19"/>
  <c r="I42" i="19"/>
  <c r="O41" i="19"/>
  <c r="O63" i="12"/>
  <c r="H37" i="19"/>
  <c r="H34" i="17" s="1"/>
  <c r="G40" i="19"/>
  <c r="I43" i="19"/>
  <c r="F42" i="19"/>
  <c r="J42" i="19"/>
  <c r="D53" i="19"/>
  <c r="L45" i="19"/>
  <c r="F40" i="19"/>
  <c r="D40" i="19"/>
  <c r="D46" i="19" s="1"/>
  <c r="D48" i="17" s="1"/>
  <c r="C29" i="18"/>
  <c r="C34" i="18"/>
  <c r="M43" i="19"/>
  <c r="N68" i="12"/>
  <c r="N49" i="19" s="1"/>
  <c r="I68" i="12"/>
  <c r="N54" i="19" s="1"/>
  <c r="J68" i="12"/>
  <c r="L51" i="19" s="1"/>
  <c r="F68" i="12"/>
  <c r="H51" i="19" s="1"/>
  <c r="C33" i="18"/>
  <c r="C25" i="18"/>
  <c r="O32" i="19"/>
  <c r="O34" i="19"/>
  <c r="F72" i="13"/>
  <c r="F64" i="17" s="1"/>
  <c r="O55" i="12"/>
  <c r="K40" i="19"/>
  <c r="N43" i="19"/>
  <c r="G68" i="12"/>
  <c r="I51" i="19" s="1"/>
  <c r="L68" i="12"/>
  <c r="L49" i="19" s="1"/>
  <c r="E68" i="12"/>
  <c r="E49" i="19" s="1"/>
  <c r="O67" i="12"/>
  <c r="M42" i="19"/>
  <c r="K68" i="12"/>
  <c r="N52" i="19" s="1"/>
  <c r="O58" i="13"/>
  <c r="O68" i="13"/>
  <c r="C16" i="17"/>
  <c r="D5" i="17" s="1"/>
  <c r="L54" i="17"/>
  <c r="K57" i="17"/>
  <c r="L26" i="17"/>
  <c r="K29" i="17"/>
  <c r="M68" i="17"/>
  <c r="L71" i="17"/>
  <c r="H43" i="19"/>
  <c r="G42" i="19"/>
  <c r="J45" i="19"/>
  <c r="I44" i="19"/>
  <c r="G49" i="19"/>
  <c r="H52" i="19"/>
  <c r="L40" i="17"/>
  <c r="K43" i="17"/>
  <c r="F43" i="19"/>
  <c r="E42" i="19"/>
  <c r="H45" i="19"/>
  <c r="G44" i="19"/>
  <c r="N12" i="17"/>
  <c r="M15" i="17"/>
  <c r="O65" i="17"/>
  <c r="G82" i="17" s="1"/>
  <c r="D11" i="15"/>
  <c r="D11" i="17" s="1"/>
  <c r="D13" i="17" s="1"/>
  <c r="E11" i="15"/>
  <c r="B12" i="15" s="1"/>
  <c r="O59" i="12"/>
  <c r="C68" i="12"/>
  <c r="C12" i="15"/>
  <c r="D14" i="17"/>
  <c r="O125" i="11"/>
  <c r="C46" i="19"/>
  <c r="C48" i="17" s="1"/>
  <c r="O65" i="12"/>
  <c r="O61" i="12"/>
  <c r="O62" i="13"/>
  <c r="D68" i="12"/>
  <c r="O58" i="12"/>
  <c r="I50" i="19" l="1"/>
  <c r="M54" i="19"/>
  <c r="I52" i="19"/>
  <c r="L46" i="19"/>
  <c r="L48" i="17" s="1"/>
  <c r="F49" i="19"/>
  <c r="J53" i="19"/>
  <c r="J52" i="19"/>
  <c r="J51" i="19"/>
  <c r="N46" i="19"/>
  <c r="N48" i="17" s="1"/>
  <c r="K53" i="19"/>
  <c r="K52" i="19"/>
  <c r="K51" i="19"/>
  <c r="H49" i="19"/>
  <c r="L52" i="19"/>
  <c r="O37" i="19"/>
  <c r="O64" i="17"/>
  <c r="G81" i="17" s="1"/>
  <c r="O34" i="17"/>
  <c r="E79" i="17" s="1"/>
  <c r="N50" i="19"/>
  <c r="M52" i="19"/>
  <c r="L50" i="19"/>
  <c r="J46" i="19"/>
  <c r="J48" i="17" s="1"/>
  <c r="I46" i="19"/>
  <c r="I48" i="17" s="1"/>
  <c r="O40" i="19"/>
  <c r="K49" i="19"/>
  <c r="N53" i="19"/>
  <c r="L54" i="19"/>
  <c r="K50" i="19"/>
  <c r="I49" i="19"/>
  <c r="M53" i="19"/>
  <c r="M50" i="19"/>
  <c r="J49" i="19"/>
  <c r="H50" i="19"/>
  <c r="J50" i="19"/>
  <c r="K46" i="19"/>
  <c r="K48" i="17" s="1"/>
  <c r="O42" i="19"/>
  <c r="I53" i="19"/>
  <c r="F50" i="19"/>
  <c r="J54" i="19"/>
  <c r="M51" i="19"/>
  <c r="G50" i="19"/>
  <c r="K54" i="19"/>
  <c r="M46" i="19"/>
  <c r="M48" i="17" s="1"/>
  <c r="G51" i="19"/>
  <c r="O72" i="13"/>
  <c r="O43" i="19"/>
  <c r="N51" i="19"/>
  <c r="O68" i="12"/>
  <c r="H46" i="19"/>
  <c r="H48" i="17" s="1"/>
  <c r="F46" i="19"/>
  <c r="F48" i="17" s="1"/>
  <c r="G46" i="19"/>
  <c r="G48" i="17" s="1"/>
  <c r="I54" i="19"/>
  <c r="H53" i="19"/>
  <c r="G52" i="19"/>
  <c r="F51" i="19"/>
  <c r="E50" i="19"/>
  <c r="D49" i="19"/>
  <c r="F52" i="19"/>
  <c r="C49" i="19"/>
  <c r="E51" i="19"/>
  <c r="H54" i="19"/>
  <c r="D50" i="19"/>
  <c r="G53" i="19"/>
  <c r="M40" i="17"/>
  <c r="L43" i="17"/>
  <c r="O45" i="19"/>
  <c r="O44" i="19"/>
  <c r="M26" i="17"/>
  <c r="L29" i="17"/>
  <c r="E46" i="19"/>
  <c r="E48" i="17" s="1"/>
  <c r="N68" i="17"/>
  <c r="M71" i="17"/>
  <c r="M54" i="17"/>
  <c r="L57" i="17"/>
  <c r="D16" i="17"/>
  <c r="E5" i="17" s="1"/>
  <c r="N15" i="17"/>
  <c r="O15" i="17" s="1"/>
  <c r="O12" i="17"/>
  <c r="E12" i="15"/>
  <c r="B13" i="15" s="1"/>
  <c r="D12" i="15"/>
  <c r="E11" i="17" s="1"/>
  <c r="E13" i="17" s="1"/>
  <c r="C13" i="15"/>
  <c r="E14" i="17"/>
  <c r="O52" i="19" l="1"/>
  <c r="L55" i="19"/>
  <c r="L62" i="17" s="1"/>
  <c r="N55" i="19"/>
  <c r="N62" i="17" s="1"/>
  <c r="I55" i="19"/>
  <c r="I62" i="17" s="1"/>
  <c r="M55" i="19"/>
  <c r="M62" i="17" s="1"/>
  <c r="K55" i="19"/>
  <c r="K62" i="17" s="1"/>
  <c r="O48" i="17"/>
  <c r="F79" i="17" s="1"/>
  <c r="G55" i="19"/>
  <c r="G62" i="17" s="1"/>
  <c r="J55" i="19"/>
  <c r="J62" i="17" s="1"/>
  <c r="E55" i="19"/>
  <c r="E62" i="17" s="1"/>
  <c r="F55" i="19"/>
  <c r="F62" i="17" s="1"/>
  <c r="O50" i="19"/>
  <c r="O54" i="19"/>
  <c r="H55" i="19"/>
  <c r="H62" i="17" s="1"/>
  <c r="O46" i="19"/>
  <c r="O51" i="19"/>
  <c r="O53" i="19"/>
  <c r="N54" i="17"/>
  <c r="M57" i="17"/>
  <c r="O49" i="19"/>
  <c r="C55" i="19"/>
  <c r="C62" i="17" s="1"/>
  <c r="N26" i="17"/>
  <c r="M29" i="17"/>
  <c r="N71" i="17"/>
  <c r="O71" i="17" s="1"/>
  <c r="O68" i="17"/>
  <c r="D55" i="19"/>
  <c r="D62" i="17" s="1"/>
  <c r="N40" i="17"/>
  <c r="M43" i="17"/>
  <c r="E16" i="17"/>
  <c r="F5" i="17" s="1"/>
  <c r="C14" i="15"/>
  <c r="F14" i="17"/>
  <c r="E13" i="15"/>
  <c r="B14" i="15" s="1"/>
  <c r="D13" i="15"/>
  <c r="F11" i="17" s="1"/>
  <c r="F13" i="17" s="1"/>
  <c r="O55" i="19" l="1"/>
  <c r="O62" i="17"/>
  <c r="G79" i="17" s="1"/>
  <c r="N43" i="17"/>
  <c r="O43" i="17" s="1"/>
  <c r="O40" i="17"/>
  <c r="N29" i="17"/>
  <c r="O29" i="17" s="1"/>
  <c r="O26" i="17"/>
  <c r="N57" i="17"/>
  <c r="O57" i="17" s="1"/>
  <c r="O54" i="17"/>
  <c r="F16" i="17"/>
  <c r="G5" i="17" s="1"/>
  <c r="C15" i="15"/>
  <c r="G14" i="17"/>
  <c r="E14" i="15"/>
  <c r="B15" i="15" s="1"/>
  <c r="D14" i="15"/>
  <c r="G11" i="17" s="1"/>
  <c r="G13" i="17" s="1"/>
  <c r="G16" i="17" l="1"/>
  <c r="H5" i="17" s="1"/>
  <c r="C16" i="15"/>
  <c r="H14" i="17"/>
  <c r="E15" i="15"/>
  <c r="B16" i="15" s="1"/>
  <c r="D15" i="15"/>
  <c r="H11" i="17" s="1"/>
  <c r="H13" i="17" s="1"/>
  <c r="H16" i="17" l="1"/>
  <c r="I5" i="17" s="1"/>
  <c r="C17" i="15"/>
  <c r="I14" i="17"/>
  <c r="D16" i="15"/>
  <c r="I11" i="17" s="1"/>
  <c r="I13" i="17" s="1"/>
  <c r="E16" i="15"/>
  <c r="B17" i="15" s="1"/>
  <c r="I16" i="17" l="1"/>
  <c r="J5" i="17" s="1"/>
  <c r="D17" i="15"/>
  <c r="J11" i="17" s="1"/>
  <c r="J13" i="17" s="1"/>
  <c r="E17" i="15"/>
  <c r="B18" i="15" s="1"/>
  <c r="C18" i="15"/>
  <c r="J14" i="17"/>
  <c r="J16" i="17" l="1"/>
  <c r="K5" i="17" s="1"/>
  <c r="C19" i="15"/>
  <c r="K14" i="17"/>
  <c r="D18" i="15"/>
  <c r="K11" i="17" s="1"/>
  <c r="K13" i="17" s="1"/>
  <c r="E18" i="15"/>
  <c r="B19" i="15" s="1"/>
  <c r="K16" i="17" l="1"/>
  <c r="L5" i="17" s="1"/>
  <c r="C20" i="15"/>
  <c r="L14" i="17"/>
  <c r="D19" i="15"/>
  <c r="L11" i="17" s="1"/>
  <c r="L13" i="17" s="1"/>
  <c r="E19" i="15"/>
  <c r="B20" i="15" s="1"/>
  <c r="L16" i="17" l="1"/>
  <c r="M5" i="17" s="1"/>
  <c r="D20" i="15"/>
  <c r="M11" i="17" s="1"/>
  <c r="M13" i="17" s="1"/>
  <c r="E20" i="15"/>
  <c r="B21" i="15" s="1"/>
  <c r="C21" i="15"/>
  <c r="M14" i="17"/>
  <c r="M16" i="17" l="1"/>
  <c r="N5" i="17" s="1"/>
  <c r="C22" i="15"/>
  <c r="N14" i="17"/>
  <c r="O14" i="17" s="1"/>
  <c r="C86" i="17" s="1"/>
  <c r="D21" i="15"/>
  <c r="N11" i="17" s="1"/>
  <c r="N13" i="17" s="1"/>
  <c r="E21" i="15"/>
  <c r="B22" i="15" s="1"/>
  <c r="N16" i="17" l="1"/>
  <c r="O13" i="17"/>
  <c r="C85" i="17" s="1"/>
  <c r="O11" i="17"/>
  <c r="D22" i="15"/>
  <c r="C25" i="17" s="1"/>
  <c r="E22" i="15"/>
  <c r="B23" i="15" s="1"/>
  <c r="C28" i="17"/>
  <c r="C23" i="15"/>
  <c r="C27" i="17" l="1"/>
  <c r="O16" i="17"/>
  <c r="C19" i="17" s="1"/>
  <c r="D23" i="15"/>
  <c r="D25" i="17" s="1"/>
  <c r="D27" i="17" s="1"/>
  <c r="E23" i="15"/>
  <c r="B24" i="15" s="1"/>
  <c r="C24" i="15"/>
  <c r="D28" i="17"/>
  <c r="C84" i="17"/>
  <c r="C87" i="17" s="1"/>
  <c r="O19" i="17" l="1"/>
  <c r="C30" i="17"/>
  <c r="D19" i="17" s="1"/>
  <c r="C7" i="18"/>
  <c r="D78" i="17"/>
  <c r="E24" i="15"/>
  <c r="B25" i="15" s="1"/>
  <c r="D24" i="15"/>
  <c r="E25" i="17" s="1"/>
  <c r="E27" i="17" s="1"/>
  <c r="C25" i="15"/>
  <c r="E28" i="17"/>
  <c r="D30" i="17" l="1"/>
  <c r="E19" i="17" s="1"/>
  <c r="E30" i="17" s="1"/>
  <c r="F19" i="17" s="1"/>
  <c r="D25" i="15"/>
  <c r="F25" i="17" s="1"/>
  <c r="E25" i="15"/>
  <c r="B26" i="15" s="1"/>
  <c r="C26" i="15"/>
  <c r="E26" i="15" s="1"/>
  <c r="F28" i="17"/>
  <c r="D7" i="18"/>
  <c r="F20" i="18"/>
  <c r="D26" i="15"/>
  <c r="G25" i="17" s="1"/>
  <c r="G27" i="17" s="1"/>
  <c r="F27" i="17" l="1"/>
  <c r="C27" i="15"/>
  <c r="G28" i="17"/>
  <c r="B27" i="15"/>
  <c r="F30" i="17" l="1"/>
  <c r="G19" i="17" s="1"/>
  <c r="G30" i="17" s="1"/>
  <c r="H19" i="17" s="1"/>
  <c r="C28" i="15"/>
  <c r="H28" i="17"/>
  <c r="E27" i="15"/>
  <c r="D27" i="15"/>
  <c r="H25" i="17" s="1"/>
  <c r="H27" i="17" l="1"/>
  <c r="C29" i="15"/>
  <c r="I28" i="17"/>
  <c r="B28" i="15"/>
  <c r="H30" i="17" l="1"/>
  <c r="I19" i="17" s="1"/>
  <c r="C30" i="15"/>
  <c r="J28" i="17"/>
  <c r="E28" i="15"/>
  <c r="D28" i="15"/>
  <c r="I25" i="17" s="1"/>
  <c r="I27" i="17" l="1"/>
  <c r="I30" i="17" s="1"/>
  <c r="J19" i="17" s="1"/>
  <c r="C31" i="15"/>
  <c r="K28" i="17"/>
  <c r="B29" i="15"/>
  <c r="C32" i="15" l="1"/>
  <c r="L28" i="17"/>
  <c r="E29" i="15"/>
  <c r="D29" i="15"/>
  <c r="J25" i="17" s="1"/>
  <c r="J27" i="17" s="1"/>
  <c r="J30" i="17" l="1"/>
  <c r="K19" i="17" s="1"/>
  <c r="C33" i="15"/>
  <c r="M28" i="17"/>
  <c r="B30" i="15"/>
  <c r="C34" i="15" l="1"/>
  <c r="N28" i="17"/>
  <c r="E30" i="15"/>
  <c r="D30" i="15"/>
  <c r="K25" i="17" s="1"/>
  <c r="K27" i="17" s="1"/>
  <c r="O28" i="17" l="1"/>
  <c r="D86" i="17" s="1"/>
  <c r="K30" i="17"/>
  <c r="L19" i="17" s="1"/>
  <c r="C42" i="17"/>
  <c r="C35" i="15"/>
  <c r="B31" i="15"/>
  <c r="C36" i="15" l="1"/>
  <c r="D42" i="17"/>
  <c r="E31" i="15"/>
  <c r="D31" i="15"/>
  <c r="L25" i="17" s="1"/>
  <c r="L27" i="17" s="1"/>
  <c r="L30" i="17" l="1"/>
  <c r="M19" i="17" s="1"/>
  <c r="C37" i="15"/>
  <c r="E42" i="17"/>
  <c r="B32" i="15"/>
  <c r="C38" i="15" l="1"/>
  <c r="F42" i="17"/>
  <c r="D32" i="15"/>
  <c r="M25" i="17" s="1"/>
  <c r="M27" i="17" s="1"/>
  <c r="M30" i="17" s="1"/>
  <c r="E32" i="15"/>
  <c r="C39" i="15" l="1"/>
  <c r="G42" i="17"/>
  <c r="N19" i="17"/>
  <c r="B33" i="15"/>
  <c r="C40" i="15" l="1"/>
  <c r="H42" i="17"/>
  <c r="D33" i="15"/>
  <c r="N25" i="17" s="1"/>
  <c r="E33" i="15"/>
  <c r="N27" i="17" l="1"/>
  <c r="O25" i="17"/>
  <c r="C41" i="15"/>
  <c r="I42" i="17"/>
  <c r="B34" i="15"/>
  <c r="O27" i="17" l="1"/>
  <c r="D85" i="17" s="1"/>
  <c r="N30" i="17"/>
  <c r="C42" i="15"/>
  <c r="J42" i="17"/>
  <c r="D84" i="17"/>
  <c r="D34" i="15"/>
  <c r="C39" i="17" s="1"/>
  <c r="E34" i="15"/>
  <c r="D87" i="17" l="1"/>
  <c r="E78" i="17" s="1"/>
  <c r="O30" i="17"/>
  <c r="C33" i="17" s="1"/>
  <c r="O33" i="17" s="1"/>
  <c r="C41" i="17"/>
  <c r="C43" i="15"/>
  <c r="K42" i="17"/>
  <c r="B35" i="15"/>
  <c r="C8" i="18" l="1"/>
  <c r="G20" i="18" s="1"/>
  <c r="C44" i="17"/>
  <c r="D33" i="17" s="1"/>
  <c r="C44" i="15"/>
  <c r="L42" i="17"/>
  <c r="D35" i="15"/>
  <c r="D39" i="17" s="1"/>
  <c r="E35" i="15"/>
  <c r="D8" i="18" l="1"/>
  <c r="C45" i="15"/>
  <c r="M42" i="17"/>
  <c r="D41" i="17"/>
  <c r="D44" i="17" s="1"/>
  <c r="B36" i="15"/>
  <c r="E33" i="17" l="1"/>
  <c r="C46" i="15"/>
  <c r="N42" i="17"/>
  <c r="O42" i="17" s="1"/>
  <c r="E86" i="17" s="1"/>
  <c r="D36" i="15"/>
  <c r="E39" i="17" s="1"/>
  <c r="E36" i="15"/>
  <c r="C56" i="17" l="1"/>
  <c r="C47" i="15"/>
  <c r="E41" i="17"/>
  <c r="E44" i="17" s="1"/>
  <c r="B37" i="15"/>
  <c r="F33" i="17" l="1"/>
  <c r="C48" i="15"/>
  <c r="D56" i="17"/>
  <c r="E37" i="15"/>
  <c r="D37" i="15"/>
  <c r="F39" i="17" s="1"/>
  <c r="C49" i="15" l="1"/>
  <c r="E56" i="17"/>
  <c r="F41" i="17"/>
  <c r="B38" i="15"/>
  <c r="F44" i="17" l="1"/>
  <c r="G33" i="17" s="1"/>
  <c r="C50" i="15"/>
  <c r="F56" i="17"/>
  <c r="E38" i="15"/>
  <c r="D38" i="15"/>
  <c r="G39" i="17" s="1"/>
  <c r="C51" i="15" l="1"/>
  <c r="G56" i="17"/>
  <c r="G41" i="17"/>
  <c r="B39" i="15"/>
  <c r="G44" i="17" l="1"/>
  <c r="H33" i="17" s="1"/>
  <c r="C52" i="15"/>
  <c r="H56" i="17"/>
  <c r="D39" i="15"/>
  <c r="H39" i="17" s="1"/>
  <c r="H41" i="17" s="1"/>
  <c r="E39" i="15"/>
  <c r="H44" i="17" l="1"/>
  <c r="I33" i="17" s="1"/>
  <c r="C53" i="15"/>
  <c r="I56" i="17"/>
  <c r="B40" i="15"/>
  <c r="C54" i="15" l="1"/>
  <c r="J56" i="17"/>
  <c r="E40" i="15"/>
  <c r="D40" i="15"/>
  <c r="I39" i="17" s="1"/>
  <c r="I41" i="17" s="1"/>
  <c r="I44" i="17" l="1"/>
  <c r="J33" i="17" s="1"/>
  <c r="C55" i="15"/>
  <c r="K56" i="17"/>
  <c r="B41" i="15"/>
  <c r="C56" i="15" l="1"/>
  <c r="L56" i="17"/>
  <c r="E41" i="15"/>
  <c r="D41" i="15"/>
  <c r="J39" i="17" s="1"/>
  <c r="J41" i="17" s="1"/>
  <c r="J44" i="17" l="1"/>
  <c r="K33" i="17" s="1"/>
  <c r="C57" i="15"/>
  <c r="M56" i="17"/>
  <c r="B42" i="15"/>
  <c r="C58" i="15" l="1"/>
  <c r="N56" i="17"/>
  <c r="O56" i="17" s="1"/>
  <c r="F86" i="17" s="1"/>
  <c r="E42" i="15"/>
  <c r="D42" i="15"/>
  <c r="K39" i="17" s="1"/>
  <c r="K41" i="17" s="1"/>
  <c r="K44" i="17" l="1"/>
  <c r="L33" i="17" s="1"/>
  <c r="C70" i="17"/>
  <c r="C59" i="15"/>
  <c r="B43" i="15"/>
  <c r="C60" i="15" l="1"/>
  <c r="D70" i="17"/>
  <c r="D43" i="15"/>
  <c r="L39" i="17" s="1"/>
  <c r="L41" i="17" s="1"/>
  <c r="E43" i="15"/>
  <c r="L44" i="17" l="1"/>
  <c r="M33" i="17" s="1"/>
  <c r="C61" i="15"/>
  <c r="E70" i="17"/>
  <c r="B44" i="15"/>
  <c r="C62" i="15" l="1"/>
  <c r="F70" i="17"/>
  <c r="E44" i="15"/>
  <c r="D44" i="15"/>
  <c r="M39" i="17" s="1"/>
  <c r="M41" i="17" s="1"/>
  <c r="M44" i="17" l="1"/>
  <c r="N33" i="17" s="1"/>
  <c r="C63" i="15"/>
  <c r="G70" i="17"/>
  <c r="B45" i="15"/>
  <c r="C64" i="15" l="1"/>
  <c r="H70" i="17"/>
  <c r="D45" i="15"/>
  <c r="N39" i="17" s="1"/>
  <c r="E45" i="15"/>
  <c r="N41" i="17" l="1"/>
  <c r="O41" i="17" s="1"/>
  <c r="E85" i="17" s="1"/>
  <c r="O39" i="17"/>
  <c r="C65" i="15"/>
  <c r="I70" i="17"/>
  <c r="B46" i="15"/>
  <c r="O44" i="17" l="1"/>
  <c r="C47" i="17" s="1"/>
  <c r="N44" i="17"/>
  <c r="C66" i="15"/>
  <c r="J70" i="17"/>
  <c r="E84" i="17"/>
  <c r="E87" i="17" s="1"/>
  <c r="E46" i="15"/>
  <c r="D46" i="15"/>
  <c r="C53" i="17" s="1"/>
  <c r="O47" i="17" l="1"/>
  <c r="F78" i="17"/>
  <c r="C9" i="18"/>
  <c r="H20" i="18" s="1"/>
  <c r="C55" i="17"/>
  <c r="C58" i="17" s="1"/>
  <c r="C67" i="15"/>
  <c r="K70" i="17"/>
  <c r="B47" i="15"/>
  <c r="I20" i="18" l="1"/>
  <c r="J20" i="18" s="1"/>
  <c r="D9" i="18"/>
  <c r="C68" i="15"/>
  <c r="L70" i="17"/>
  <c r="D47" i="17"/>
  <c r="D47" i="15"/>
  <c r="D53" i="17" s="1"/>
  <c r="E47" i="15"/>
  <c r="D20" i="18" l="1"/>
  <c r="D55" i="17"/>
  <c r="C69" i="15"/>
  <c r="N70" i="17" s="1"/>
  <c r="M70" i="17"/>
  <c r="B48" i="15"/>
  <c r="D58" i="17" l="1"/>
  <c r="E47" i="17" s="1"/>
  <c r="O70" i="17"/>
  <c r="G86" i="17" s="1"/>
  <c r="E48" i="15"/>
  <c r="D48" i="15"/>
  <c r="E53" i="17" s="1"/>
  <c r="E55" i="17" l="1"/>
  <c r="E58" i="17" s="1"/>
  <c r="B49" i="15"/>
  <c r="F47" i="17" l="1"/>
  <c r="E49" i="15"/>
  <c r="D49" i="15"/>
  <c r="F53" i="17" s="1"/>
  <c r="F55" i="17" l="1"/>
  <c r="B50" i="15"/>
  <c r="F58" i="17" l="1"/>
  <c r="G47" i="17" s="1"/>
  <c r="E50" i="15"/>
  <c r="D50" i="15"/>
  <c r="G53" i="17" s="1"/>
  <c r="G55" i="17" l="1"/>
  <c r="G58" i="17" s="1"/>
  <c r="B51" i="15"/>
  <c r="H47" i="17" l="1"/>
  <c r="D51" i="15"/>
  <c r="H53" i="17" s="1"/>
  <c r="H55" i="17" s="1"/>
  <c r="E51" i="15"/>
  <c r="H58" i="17" l="1"/>
  <c r="I47" i="17" s="1"/>
  <c r="B52" i="15"/>
  <c r="E52" i="15" l="1"/>
  <c r="D52" i="15"/>
  <c r="I53" i="17" s="1"/>
  <c r="I55" i="17" s="1"/>
  <c r="I58" i="17" s="1"/>
  <c r="J47" i="17" l="1"/>
  <c r="B53" i="15"/>
  <c r="D53" i="15" l="1"/>
  <c r="J53" i="17" s="1"/>
  <c r="J55" i="17" s="1"/>
  <c r="J58" i="17" s="1"/>
  <c r="E53" i="15"/>
  <c r="K47" i="17" l="1"/>
  <c r="B54" i="15"/>
  <c r="D54" i="15" l="1"/>
  <c r="K53" i="17" s="1"/>
  <c r="K55" i="17" s="1"/>
  <c r="K58" i="17" s="1"/>
  <c r="E54" i="15"/>
  <c r="L47" i="17" l="1"/>
  <c r="B55" i="15"/>
  <c r="E55" i="15" l="1"/>
  <c r="D55" i="15"/>
  <c r="L53" i="17" s="1"/>
  <c r="L55" i="17" s="1"/>
  <c r="L58" i="17" l="1"/>
  <c r="M47" i="17" s="1"/>
  <c r="B56" i="15"/>
  <c r="D56" i="15" l="1"/>
  <c r="M53" i="17" s="1"/>
  <c r="M55" i="17" s="1"/>
  <c r="M58" i="17" s="1"/>
  <c r="E56" i="15"/>
  <c r="N47" i="17" l="1"/>
  <c r="B57" i="15"/>
  <c r="E57" i="15" l="1"/>
  <c r="D57" i="15"/>
  <c r="N53" i="17" s="1"/>
  <c r="N55" i="17" l="1"/>
  <c r="O55" i="17" s="1"/>
  <c r="F85" i="17" s="1"/>
  <c r="O53" i="17"/>
  <c r="B58" i="15"/>
  <c r="O58" i="17" l="1"/>
  <c r="C61" i="17" s="1"/>
  <c r="N58" i="17"/>
  <c r="F84" i="17"/>
  <c r="F87" i="17" s="1"/>
  <c r="D58" i="15"/>
  <c r="C67" i="17" s="1"/>
  <c r="E58" i="15"/>
  <c r="C69" i="17" l="1"/>
  <c r="O61" i="17"/>
  <c r="G78" i="17"/>
  <c r="C10" i="18"/>
  <c r="B59" i="15"/>
  <c r="C72" i="17" l="1"/>
  <c r="D61" i="17" s="1"/>
  <c r="D10" i="18"/>
  <c r="D59" i="15"/>
  <c r="D67" i="17" s="1"/>
  <c r="E59" i="15"/>
  <c r="D69" i="17" l="1"/>
  <c r="B60" i="15"/>
  <c r="D72" i="17" l="1"/>
  <c r="E61" i="17" s="1"/>
  <c r="E60" i="15"/>
  <c r="D60" i="15"/>
  <c r="E67" i="17" s="1"/>
  <c r="E69" i="17" l="1"/>
  <c r="B61" i="15"/>
  <c r="E72" i="17" l="1"/>
  <c r="F61" i="17" s="1"/>
  <c r="D61" i="15"/>
  <c r="F67" i="17" s="1"/>
  <c r="E61" i="15"/>
  <c r="F69" i="17" l="1"/>
  <c r="B62" i="15"/>
  <c r="F72" i="17" l="1"/>
  <c r="G61" i="17" s="1"/>
  <c r="D62" i="15"/>
  <c r="G67" i="17" s="1"/>
  <c r="E62" i="15"/>
  <c r="G69" i="17" l="1"/>
  <c r="B63" i="15"/>
  <c r="G72" i="17" l="1"/>
  <c r="H61" i="17" s="1"/>
  <c r="D63" i="15"/>
  <c r="H67" i="17" s="1"/>
  <c r="H69" i="17" s="1"/>
  <c r="E63" i="15"/>
  <c r="H72" i="17" l="1"/>
  <c r="I61" i="17" s="1"/>
  <c r="B64" i="15"/>
  <c r="D64" i="15" l="1"/>
  <c r="I67" i="17" s="1"/>
  <c r="I69" i="17" s="1"/>
  <c r="E64" i="15"/>
  <c r="I72" i="17" l="1"/>
  <c r="J61" i="17" s="1"/>
  <c r="B65" i="15"/>
  <c r="E65" i="15" l="1"/>
  <c r="D65" i="15"/>
  <c r="J67" i="17" s="1"/>
  <c r="J69" i="17" s="1"/>
  <c r="J72" i="17" l="1"/>
  <c r="K61" i="17" s="1"/>
  <c r="B66" i="15"/>
  <c r="E66" i="15" l="1"/>
  <c r="D66" i="15"/>
  <c r="K67" i="17" s="1"/>
  <c r="K69" i="17" s="1"/>
  <c r="K72" i="17" l="1"/>
  <c r="L61" i="17" s="1"/>
  <c r="B67" i="15"/>
  <c r="D67" i="15" l="1"/>
  <c r="L67" i="17" s="1"/>
  <c r="L69" i="17" s="1"/>
  <c r="E67" i="15"/>
  <c r="L72" i="17" l="1"/>
  <c r="M61" i="17" s="1"/>
  <c r="B68" i="15"/>
  <c r="D68" i="15" l="1"/>
  <c r="M67" i="17" s="1"/>
  <c r="M69" i="17" s="1"/>
  <c r="M72" i="17" s="1"/>
  <c r="E68" i="15"/>
  <c r="N61" i="17" l="1"/>
  <c r="B69" i="15"/>
  <c r="D69" i="15" l="1"/>
  <c r="N67" i="17" s="1"/>
  <c r="E69" i="15"/>
  <c r="N69" i="17" l="1"/>
  <c r="O69" i="17" s="1"/>
  <c r="G85" i="17" s="1"/>
  <c r="O67" i="17"/>
  <c r="O72" i="17" l="1"/>
  <c r="N72" i="17"/>
  <c r="G84" i="17"/>
  <c r="G87" i="17" s="1"/>
  <c r="C11" i="18" l="1"/>
  <c r="C13" i="18" s="1"/>
  <c r="D11" i="18" l="1"/>
  <c r="D17" i="18" s="1"/>
</calcChain>
</file>

<file path=xl/sharedStrings.xml><?xml version="1.0" encoding="utf-8"?>
<sst xmlns="http://schemas.openxmlformats.org/spreadsheetml/2006/main" count="454" uniqueCount="167">
  <si>
    <t>INVERSIÓN INICIAL</t>
  </si>
  <si>
    <t>TOTAL</t>
  </si>
  <si>
    <t>AÑO  1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</si>
  <si>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</si>
  <si>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</si>
  <si>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</si>
  <si>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</si>
  <si>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</si>
  <si>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</si>
  <si>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</si>
  <si>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</si>
  <si>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</si>
  <si>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</si>
  <si>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</si>
  <si>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</si>
  <si>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AÑO  2</t>
  </si>
  <si>
    <t>AÑO  3</t>
  </si>
  <si>
    <t>AÑO  4</t>
  </si>
  <si>
    <t>Publicidad</t>
  </si>
  <si>
    <t>Saldo Inicial</t>
  </si>
  <si>
    <t>Teléfono e internet</t>
  </si>
  <si>
    <t>FLUJOS DE EFECTIVO</t>
  </si>
  <si>
    <t>AÑO 1</t>
  </si>
  <si>
    <t>AÑO 2</t>
  </si>
  <si>
    <t>AÑO 3</t>
  </si>
  <si>
    <t>AÑO 4</t>
  </si>
  <si>
    <t>TIR</t>
  </si>
  <si>
    <t>FLUJOS</t>
  </si>
  <si>
    <t>FLUJOS DESCONTADOS</t>
  </si>
  <si>
    <t>VALOR ACTUAL DE LA INVERSIÓN</t>
  </si>
  <si>
    <t>Desarrollo de Flujos de Efectivo Proyectados</t>
  </si>
  <si>
    <t xml:space="preserve">OBJETIVOS: </t>
  </si>
  <si>
    <t>Presupuestar ingresos, costos y gastos del proyecto.</t>
  </si>
  <si>
    <t>Valuar la Empresa según los flujos generados.</t>
  </si>
  <si>
    <t>Determinar  el periodo de recuperación de la inversión.</t>
  </si>
  <si>
    <t>Conocer la Tasa Internar de Rendimiento generada por el proyecto.</t>
  </si>
  <si>
    <t>Inversión Inicial</t>
  </si>
  <si>
    <t>Ingresos</t>
  </si>
  <si>
    <t>Gastos Generales</t>
  </si>
  <si>
    <t>Flujos de Efectivo</t>
  </si>
  <si>
    <t>Tasas de interes</t>
  </si>
  <si>
    <t>Valuación Financiera</t>
  </si>
  <si>
    <t>Tabla de Amortización</t>
  </si>
  <si>
    <t>SECCIÓN        DATOS</t>
  </si>
  <si>
    <t>SECCIÓN PROYECCIONES</t>
  </si>
  <si>
    <t>En las siguientes tablas deberás capturar TODO aquello que necesitas para comenzar tu proyecto:</t>
  </si>
  <si>
    <t>TABLA 1: Captura aquello que ya tienes, es decir, que previamente invertiste en su adquisición.</t>
  </si>
  <si>
    <t>DESCRIPCIÓN</t>
  </si>
  <si>
    <t>IMPORTE  DE LA INVERSIÓN</t>
  </si>
  <si>
    <t>Ejemplo</t>
  </si>
  <si>
    <t>Total de la Inversión</t>
  </si>
  <si>
    <t>Aportación del Emprendedor</t>
  </si>
  <si>
    <t>Financiamiento</t>
  </si>
  <si>
    <t>TABLA 2: Captura  aquellos conceptos en los que necesitas invertir:</t>
  </si>
  <si>
    <t>INICIO</t>
  </si>
  <si>
    <t>Proyectar los flujos netos de efectivo por periodos.</t>
  </si>
  <si>
    <t>Ventas</t>
  </si>
  <si>
    <t>PROYECCIÓN DE INGRESOS EN UNIDADES DE VENTA Y UNIDADES MONETARIAS</t>
  </si>
  <si>
    <t>Precio y Costo Unitario</t>
  </si>
  <si>
    <t>Producto / Unidades a vender</t>
  </si>
  <si>
    <t>PRODUCTOS:</t>
  </si>
  <si>
    <t>Producto 2</t>
  </si>
  <si>
    <t>Producto 3</t>
  </si>
  <si>
    <t>Producto 4</t>
  </si>
  <si>
    <t>Producto 5</t>
  </si>
  <si>
    <t>En la siguiente tabla describe los productos a vender, su Precio de Venta y Costo Total unitario de producción:</t>
  </si>
  <si>
    <r>
      <t xml:space="preserve">PRECIO DE VENTA </t>
    </r>
    <r>
      <rPr>
        <b/>
        <sz val="9"/>
        <color theme="0"/>
        <rFont val="Arial"/>
        <family val="2"/>
      </rPr>
      <t xml:space="preserve"> (Impuestos NO incluidos)</t>
    </r>
  </si>
  <si>
    <t>Producto 6</t>
  </si>
  <si>
    <t>Producto 7</t>
  </si>
  <si>
    <t>Producto 8</t>
  </si>
  <si>
    <t>Producto 9</t>
  </si>
  <si>
    <t>Producto 10</t>
  </si>
  <si>
    <t>Crecimiento Anual</t>
  </si>
  <si>
    <t>AÑO  5</t>
  </si>
  <si>
    <t xml:space="preserve">PROYECCIÓN DE INGRESOS </t>
  </si>
  <si>
    <t>Inflación</t>
  </si>
  <si>
    <t xml:space="preserve">PROYECCIÓN DE GASTOS GENERALES </t>
  </si>
  <si>
    <t>GASTOS GENERALES</t>
  </si>
  <si>
    <t>GASTOS DE ADMINISTRACIÓN</t>
  </si>
  <si>
    <t>GASTOS DE VENTA</t>
  </si>
  <si>
    <t>Sueldos Administrativos</t>
  </si>
  <si>
    <t>Servicios Públicos</t>
  </si>
  <si>
    <t>Renta de Oficinas</t>
  </si>
  <si>
    <t>Honorarios</t>
  </si>
  <si>
    <t>Total Gastos de Administración</t>
  </si>
  <si>
    <t>Viáticos</t>
  </si>
  <si>
    <t>Renta de Local Comercial</t>
  </si>
  <si>
    <t>Comisiones</t>
  </si>
  <si>
    <t>Total Gastos de Venta</t>
  </si>
  <si>
    <t>Presupuesto de Costo de Ventas</t>
  </si>
  <si>
    <t>PROYECCIÓN DE COSTO DE VENTAS</t>
  </si>
  <si>
    <t>COSTO DE VENTAS</t>
  </si>
  <si>
    <t>Total Costo de Ventas</t>
  </si>
  <si>
    <t>TASA ANUAL DE FINANCIAMIENTO</t>
  </si>
  <si>
    <t>TASAS DE FINANCIAMIENTO PARA LA VALUACIÓN FINANCIERA DEL PROYECTO</t>
  </si>
  <si>
    <t>TASA MENSUAL DE FINANCIAMIENTO</t>
  </si>
  <si>
    <t>TABLA DE AMORTIZACIÓN DEL FINANCIAMIENTO SOLICITADO</t>
  </si>
  <si>
    <t>Monto del Financiamiento</t>
  </si>
  <si>
    <t>Tasa de Interes Mensual</t>
  </si>
  <si>
    <t>PAGO A CAPITAL</t>
  </si>
  <si>
    <t>INTERESES</t>
  </si>
  <si>
    <t>CAPITAL INSOLUTO INICIAL</t>
  </si>
  <si>
    <t>CAPITAL INSOLUTO FINAL</t>
  </si>
  <si>
    <t>PERIODO</t>
  </si>
  <si>
    <t>Meses a pagar el financiamiento</t>
  </si>
  <si>
    <t>PROYECCIÓN DE FLUJOS DE EFECTIVO</t>
  </si>
  <si>
    <t>Ingresos por Ventas</t>
  </si>
  <si>
    <t>Costo de Ventas</t>
  </si>
  <si>
    <t>Gastos de Administración</t>
  </si>
  <si>
    <t>Gastos de Venta</t>
  </si>
  <si>
    <t>Intereses</t>
  </si>
  <si>
    <t>ISR</t>
  </si>
  <si>
    <t xml:space="preserve">Pago de prestamo </t>
  </si>
  <si>
    <t>( - )</t>
  </si>
  <si>
    <t>( + )</t>
  </si>
  <si>
    <t xml:space="preserve">Salida por compra de Inversiones </t>
  </si>
  <si>
    <t>Saldo Final</t>
  </si>
  <si>
    <t>VALUACIÓN FINANCIERA</t>
  </si>
  <si>
    <t>AÑO 5</t>
  </si>
  <si>
    <t>PAY BACK</t>
  </si>
  <si>
    <t>RESÚMEN ANUAL</t>
  </si>
  <si>
    <t>AÑO</t>
  </si>
  <si>
    <t>TASA DE DESCUENTO  (WACC)</t>
  </si>
  <si>
    <t>Determinar el Punto de Equilibrio de la Empresa.</t>
  </si>
  <si>
    <t>Producto 1</t>
  </si>
  <si>
    <t>Rendimiento esperado por los Socios</t>
  </si>
  <si>
    <t>Tasa</t>
  </si>
  <si>
    <t>Ponderación del Capital</t>
  </si>
  <si>
    <t>WACC</t>
  </si>
  <si>
    <t xml:space="preserve">WACC </t>
  </si>
  <si>
    <t>años</t>
  </si>
  <si>
    <t>Costos Fijos</t>
  </si>
  <si>
    <t>Análisis sobre el año 1:</t>
  </si>
  <si>
    <t>Precio de Venta unitario</t>
  </si>
  <si>
    <t>Costo de Ventas Unitario</t>
  </si>
  <si>
    <t>Producto</t>
  </si>
  <si>
    <t>Porcentaje en Ventas</t>
  </si>
  <si>
    <t>Margen de Contribucion Ponderado</t>
  </si>
  <si>
    <t xml:space="preserve">Margen de Contribucion </t>
  </si>
  <si>
    <t>unidades</t>
  </si>
  <si>
    <t>PUNTO DE EQUILIBRIO ANUAL PONDERADO</t>
  </si>
  <si>
    <t>PUNTO DE EQUILIBRIO POR PRODUCTO</t>
  </si>
  <si>
    <t>POLÍTICAS DE COBRO</t>
  </si>
  <si>
    <t>MES 1</t>
  </si>
  <si>
    <t>MES 2</t>
  </si>
  <si>
    <t>MES 3</t>
  </si>
  <si>
    <t>MES 4</t>
  </si>
  <si>
    <t>MES 5</t>
  </si>
  <si>
    <t xml:space="preserve">Porcentaje de cobro de cada venta </t>
  </si>
  <si>
    <t>CEDULAS DE COBRO DE VENTA</t>
  </si>
  <si>
    <t>Ingresos del Periodo</t>
  </si>
  <si>
    <t>Ingresos del mes -1</t>
  </si>
  <si>
    <t>Ingresos del mes -2</t>
  </si>
  <si>
    <t>Ingresos del mes -3</t>
  </si>
  <si>
    <t>Ingresos del mes -4</t>
  </si>
  <si>
    <t>Ingresos del mes -5</t>
  </si>
  <si>
    <t>MES 0</t>
  </si>
  <si>
    <t>Años a depreciar / amortizar</t>
  </si>
  <si>
    <t>Valor de rescate</t>
  </si>
  <si>
    <t>Cedulas de Depreciación</t>
  </si>
  <si>
    <t>Politicas de Cobro</t>
  </si>
  <si>
    <t>Tabla de Depreciación y amortización (Capital Propio)</t>
  </si>
  <si>
    <t>Tabla de Depreciación y amortización (Inversión)</t>
  </si>
  <si>
    <t>Monto Anual</t>
  </si>
  <si>
    <t>Monto Mensual</t>
  </si>
  <si>
    <t>Cedulas de Depreciación y Amortización</t>
  </si>
  <si>
    <t>Depreciación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</si>
</sst>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_-;\-* #,##0.0_-;_-* &quot;-&quot;??_-;_-@_-"/>
  </numFmts>
  <fonts count="30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mbria"/>
      <family val="1"/>
    </font>
    <font>
      <b/>
      <sz val="11"/>
      <color rgb="FF00008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Arial"/>
      <family val="2"/>
    </font>
    <font>
      <b/>
      <sz val="16"/>
      <color rgb="FF00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mbria"/>
      <family val="1"/>
    </font>
    <font>
      <b/>
      <sz val="9"/>
      <color theme="0"/>
      <name val="Arial"/>
      <family val="2"/>
    </font>
    <font>
      <sz val="11"/>
      <color theme="1"/>
      <name val="Cambria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CB36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00008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147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0" fillId="0" borderId="0" xfId="1" applyFont="1" applyAlignment="1">
      <alignment wrapText="1"/>
    </xf>
    <xf numFmtId="0" fontId="0" fillId="0" borderId="0" xfId="0"/>
    <xf numFmtId="0" fontId="9" fillId="0" borderId="0" xfId="0" applyFont="1"/>
    <xf numFmtId="0" fontId="0" fillId="0" borderId="0" xfId="0" applyAlignment="1">
      <alignment vertical="top" wrapText="1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3" xfId="0" applyFont="1" applyBorder="1" applyAlignment="1">
      <alignment wrapText="1"/>
    </xf>
    <xf numFmtId="44" fontId="0" fillId="0" borderId="3" xfId="1" applyFont="1" applyBorder="1" applyAlignment="1">
      <alignment wrapText="1"/>
    </xf>
    <xf numFmtId="44" fontId="0" fillId="0" borderId="0" xfId="0" applyNumberFormat="1" applyAlignment="1">
      <alignment wrapText="1"/>
    </xf>
    <xf numFmtId="0" fontId="2" fillId="5" borderId="0" xfId="0" applyFont="1" applyFill="1" applyAlignment="1">
      <alignment horizontal="center"/>
    </xf>
    <xf numFmtId="0" fontId="18" fillId="6" borderId="0" xfId="0" applyFont="1" applyFill="1" applyAlignment="1">
      <alignment horizontal="right" wrapText="1"/>
    </xf>
    <xf numFmtId="164" fontId="18" fillId="6" borderId="0" xfId="0" applyNumberFormat="1" applyFont="1" applyFill="1" applyAlignment="1">
      <alignment horizontal="right" wrapText="1"/>
    </xf>
    <xf numFmtId="9" fontId="18" fillId="6" borderId="0" xfId="2" applyFont="1" applyFill="1" applyAlignment="1">
      <alignment horizontal="right" wrapText="1"/>
    </xf>
    <xf numFmtId="0" fontId="12" fillId="2" borderId="0" xfId="3" applyFont="1" applyFill="1" applyAlignment="1">
      <alignment horizontal="center" wrapText="1"/>
    </xf>
    <xf numFmtId="0" fontId="0" fillId="0" borderId="0" xfId="0" applyAlignment="1"/>
    <xf numFmtId="0" fontId="12" fillId="2" borderId="0" xfId="3" applyFont="1" applyFill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2" fillId="3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3" applyFont="1" applyFill="1" applyAlignment="1">
      <alignment horizontal="center" wrapText="1"/>
    </xf>
    <xf numFmtId="0" fontId="19" fillId="0" borderId="3" xfId="0" applyFont="1" applyBorder="1" applyAlignment="1">
      <alignment wrapText="1"/>
    </xf>
    <xf numFmtId="3" fontId="24" fillId="0" borderId="3" xfId="0" applyNumberFormat="1" applyFont="1" applyBorder="1"/>
    <xf numFmtId="0" fontId="24" fillId="0" borderId="3" xfId="0" applyFont="1" applyFill="1" applyBorder="1" applyAlignment="1">
      <alignment horizontal="center" wrapText="1"/>
    </xf>
    <xf numFmtId="0" fontId="3" fillId="0" borderId="0" xfId="0" applyFont="1" applyAlignment="1"/>
    <xf numFmtId="9" fontId="6" fillId="0" borderId="0" xfId="0" applyNumberFormat="1" applyFont="1"/>
    <xf numFmtId="44" fontId="24" fillId="0" borderId="3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3" fillId="9" borderId="0" xfId="0" applyFont="1" applyFill="1" applyAlignment="1"/>
    <xf numFmtId="9" fontId="6" fillId="9" borderId="0" xfId="0" applyNumberFormat="1" applyFont="1" applyFill="1"/>
    <xf numFmtId="0" fontId="6" fillId="9" borderId="0" xfId="0" applyFont="1" applyFill="1"/>
    <xf numFmtId="44" fontId="2" fillId="9" borderId="4" xfId="0" applyNumberFormat="1" applyFont="1" applyFill="1" applyBorder="1" applyAlignment="1">
      <alignment wrapText="1"/>
    </xf>
    <xf numFmtId="0" fontId="22" fillId="3" borderId="0" xfId="0" applyFont="1" applyFill="1" applyAlignment="1">
      <alignment horizontal="center"/>
    </xf>
    <xf numFmtId="0" fontId="2" fillId="8" borderId="0" xfId="0" applyFont="1" applyFill="1" applyAlignment="1"/>
    <xf numFmtId="0" fontId="22" fillId="3" borderId="3" xfId="0" applyFont="1" applyFill="1" applyBorder="1" applyAlignment="1">
      <alignment horizontal="center"/>
    </xf>
    <xf numFmtId="44" fontId="22" fillId="3" borderId="0" xfId="1" applyFont="1" applyFill="1" applyAlignment="1">
      <alignment horizontal="center" wrapText="1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3" xfId="0" applyFont="1" applyFill="1" applyBorder="1" applyAlignment="1"/>
    <xf numFmtId="0" fontId="2" fillId="7" borderId="0" xfId="0" applyFont="1" applyFill="1" applyAlignment="1">
      <alignment horizontal="right"/>
    </xf>
    <xf numFmtId="44" fontId="0" fillId="7" borderId="4" xfId="1" applyFont="1" applyFill="1" applyBorder="1" applyAlignment="1">
      <alignment wrapText="1"/>
    </xf>
    <xf numFmtId="0" fontId="22" fillId="3" borderId="3" xfId="0" applyFont="1" applyFill="1" applyBorder="1" applyAlignment="1">
      <alignment horizontal="center" wrapText="1"/>
    </xf>
    <xf numFmtId="10" fontId="0" fillId="0" borderId="0" xfId="2" applyNumberFormat="1" applyFont="1" applyAlignment="1">
      <alignment wrapText="1"/>
    </xf>
    <xf numFmtId="10" fontId="2" fillId="0" borderId="0" xfId="2" applyNumberFormat="1" applyFont="1" applyAlignment="1">
      <alignment wrapText="1"/>
    </xf>
    <xf numFmtId="0" fontId="1" fillId="0" borderId="0" xfId="0" applyFont="1" applyAlignment="1"/>
    <xf numFmtId="0" fontId="16" fillId="10" borderId="0" xfId="0" applyFont="1" applyFill="1" applyAlignment="1"/>
    <xf numFmtId="44" fontId="16" fillId="10" borderId="0" xfId="1" applyFont="1" applyFill="1" applyAlignment="1">
      <alignment wrapText="1"/>
    </xf>
    <xf numFmtId="10" fontId="16" fillId="10" borderId="0" xfId="1" applyNumberFormat="1" applyFont="1" applyFill="1" applyAlignment="1">
      <alignment wrapText="1"/>
    </xf>
    <xf numFmtId="0" fontId="25" fillId="0" borderId="0" xfId="0" applyFont="1" applyAlignment="1">
      <alignment vertical="center" wrapText="1"/>
    </xf>
    <xf numFmtId="0" fontId="18" fillId="3" borderId="0" xfId="0" applyFont="1" applyFill="1" applyAlignment="1">
      <alignment horizontal="center" vertical="center"/>
    </xf>
    <xf numFmtId="44" fontId="18" fillId="3" borderId="0" xfId="1" applyFont="1" applyFill="1" applyAlignment="1">
      <alignment horizontal="center" vertical="center" wrapText="1"/>
    </xf>
    <xf numFmtId="44" fontId="25" fillId="0" borderId="0" xfId="1" applyFont="1" applyAlignment="1">
      <alignment vertical="center" wrapText="1"/>
    </xf>
    <xf numFmtId="44" fontId="0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/>
    <xf numFmtId="164" fontId="0" fillId="0" borderId="0" xfId="1" applyNumberFormat="1" applyFont="1" applyAlignment="1">
      <alignment wrapText="1"/>
    </xf>
    <xf numFmtId="0" fontId="19" fillId="0" borderId="0" xfId="0" applyFont="1" applyAlignment="1"/>
    <xf numFmtId="0" fontId="1" fillId="0" borderId="0" xfId="0" applyFont="1" applyAlignment="1">
      <alignment horizontal="center" wrapText="1"/>
    </xf>
    <xf numFmtId="0" fontId="20" fillId="0" borderId="0" xfId="0" applyFont="1" applyAlignment="1"/>
    <xf numFmtId="0" fontId="22" fillId="3" borderId="3" xfId="0" applyFont="1" applyFill="1" applyBorder="1" applyAlignment="1">
      <alignment horizontal="center" vertical="center" wrapText="1"/>
    </xf>
    <xf numFmtId="9" fontId="2" fillId="11" borderId="0" xfId="1" applyNumberFormat="1" applyFont="1" applyFill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22" fillId="3" borderId="0" xfId="0" applyNumberFormat="1" applyFont="1" applyFill="1" applyAlignment="1">
      <alignment horizontal="center" wrapText="1"/>
    </xf>
    <xf numFmtId="164" fontId="0" fillId="4" borderId="0" xfId="1" applyNumberFormat="1" applyFont="1" applyFill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44" fontId="2" fillId="11" borderId="0" xfId="1" applyFont="1" applyFill="1" applyAlignment="1">
      <alignment wrapText="1"/>
    </xf>
    <xf numFmtId="0" fontId="0" fillId="0" borderId="0" xfId="0" applyAlignment="1">
      <alignment horizontal="center"/>
    </xf>
    <xf numFmtId="9" fontId="6" fillId="2" borderId="0" xfId="0" applyNumberFormat="1" applyFont="1" applyFill="1"/>
    <xf numFmtId="0" fontId="2" fillId="0" borderId="0" xfId="0" applyFont="1" applyAlignment="1"/>
    <xf numFmtId="44" fontId="2" fillId="0" borderId="0" xfId="1" applyFont="1" applyAlignment="1">
      <alignment wrapText="1"/>
    </xf>
    <xf numFmtId="44" fontId="2" fillId="0" borderId="0" xfId="1" applyFont="1" applyAlignment="1">
      <alignment horizontal="center" vertical="center" wrapText="1"/>
    </xf>
    <xf numFmtId="44" fontId="2" fillId="12" borderId="0" xfId="1" applyFont="1" applyFill="1" applyAlignment="1">
      <alignment horizontal="center" vertical="center" wrapText="1"/>
    </xf>
    <xf numFmtId="9" fontId="0" fillId="13" borderId="0" xfId="1" applyNumberFormat="1" applyFont="1" applyFill="1" applyAlignment="1">
      <alignment horizontal="center" wrapText="1"/>
    </xf>
    <xf numFmtId="10" fontId="0" fillId="1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right"/>
    </xf>
    <xf numFmtId="10" fontId="2" fillId="0" borderId="4" xfId="1" applyNumberFormat="1" applyFont="1" applyBorder="1" applyAlignment="1">
      <alignment horizontal="center" wrapText="1"/>
    </xf>
    <xf numFmtId="9" fontId="0" fillId="14" borderId="2" xfId="2" applyFont="1" applyFill="1" applyBorder="1" applyAlignment="1">
      <alignment horizontal="center" wrapText="1"/>
    </xf>
    <xf numFmtId="9" fontId="0" fillId="4" borderId="0" xfId="1" applyNumberFormat="1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9" fontId="0" fillId="4" borderId="2" xfId="0" applyNumberFormat="1" applyFill="1" applyBorder="1" applyAlignment="1">
      <alignment horizontal="center" wrapText="1"/>
    </xf>
    <xf numFmtId="43" fontId="2" fillId="11" borderId="0" xfId="4" applyFont="1" applyFill="1" applyAlignment="1">
      <alignment wrapText="1"/>
    </xf>
    <xf numFmtId="165" fontId="27" fillId="6" borderId="0" xfId="4" applyNumberFormat="1" applyFont="1" applyFill="1" applyAlignment="1">
      <alignment wrapText="1"/>
    </xf>
    <xf numFmtId="44" fontId="28" fillId="0" borderId="0" xfId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0" xfId="1" applyFont="1" applyFill="1" applyAlignment="1">
      <alignment horizontal="center" vertical="center" wrapText="1"/>
    </xf>
    <xf numFmtId="0" fontId="0" fillId="15" borderId="0" xfId="0" applyFill="1" applyAlignment="1"/>
    <xf numFmtId="44" fontId="0" fillId="15" borderId="0" xfId="1" applyFont="1" applyFill="1" applyAlignment="1">
      <alignment horizontal="center" wrapText="1"/>
    </xf>
    <xf numFmtId="44" fontId="0" fillId="15" borderId="0" xfId="1" applyFont="1" applyFill="1" applyAlignment="1">
      <alignment wrapText="1"/>
    </xf>
    <xf numFmtId="9" fontId="0" fillId="15" borderId="0" xfId="2" applyFont="1" applyFill="1" applyAlignment="1">
      <alignment wrapText="1"/>
    </xf>
    <xf numFmtId="44" fontId="2" fillId="16" borderId="4" xfId="1" applyFont="1" applyFill="1" applyBorder="1" applyAlignment="1">
      <alignment wrapText="1"/>
    </xf>
    <xf numFmtId="44" fontId="0" fillId="16" borderId="0" xfId="1" applyFont="1" applyFill="1" applyAlignment="1">
      <alignment horizontal="center" wrapText="1"/>
    </xf>
    <xf numFmtId="0" fontId="0" fillId="14" borderId="0" xfId="0" applyFill="1" applyAlignment="1">
      <alignment horizontal="center"/>
    </xf>
    <xf numFmtId="43" fontId="0" fillId="14" borderId="0" xfId="4" applyFont="1" applyFill="1" applyAlignment="1">
      <alignment vertical="center" wrapText="1"/>
    </xf>
    <xf numFmtId="0" fontId="0" fillId="0" borderId="0" xfId="0" applyAlignment="1">
      <alignment horizontal="center"/>
    </xf>
    <xf numFmtId="0" fontId="17" fillId="6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wrapText="1"/>
    </xf>
    <xf numFmtId="44" fontId="7" fillId="0" borderId="0" xfId="1" applyFont="1"/>
    <xf numFmtId="44" fontId="24" fillId="0" borderId="3" xfId="1" applyFont="1" applyFill="1" applyBorder="1" applyAlignment="1">
      <alignment horizontal="center" wrapText="1"/>
    </xf>
    <xf numFmtId="44" fontId="2" fillId="9" borderId="4" xfId="1" applyFont="1" applyFill="1" applyBorder="1" applyAlignment="1">
      <alignment wrapText="1"/>
    </xf>
    <xf numFmtId="9" fontId="0" fillId="4" borderId="0" xfId="1" applyNumberFormat="1" applyFont="1" applyFill="1" applyAlignment="1">
      <alignment horizontal="center" wrapText="1"/>
    </xf>
    <xf numFmtId="0" fontId="0" fillId="0" borderId="3" xfId="1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16" fillId="3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18" fillId="6" borderId="0" xfId="2" applyNumberFormat="1" applyFont="1" applyFill="1" applyAlignment="1">
      <alignment horizontal="right" wrapText="1"/>
    </xf>
    <xf numFmtId="0" fontId="17" fillId="6" borderId="0" xfId="0" applyNumberFormat="1" applyFont="1" applyFill="1" applyAlignment="1">
      <alignment horizontal="center"/>
    </xf>
    <xf numFmtId="0" fontId="0" fillId="0" borderId="3" xfId="0" applyNumberFormat="1" applyBorder="1" applyAlignment="1">
      <alignment wrapText="1"/>
    </xf>
    <xf numFmtId="44" fontId="2" fillId="5" borderId="0" xfId="1" applyFont="1" applyFill="1" applyAlignment="1">
      <alignment horizontal="center"/>
    </xf>
    <xf numFmtId="44" fontId="2" fillId="0" borderId="4" xfId="1" applyFont="1" applyBorder="1" applyAlignment="1">
      <alignment wrapText="1"/>
    </xf>
    <xf numFmtId="0" fontId="22" fillId="0" borderId="0" xfId="0" applyFont="1" applyFill="1" applyAlignment="1">
      <alignment horizontal="center"/>
    </xf>
    <xf numFmtId="9" fontId="0" fillId="0" borderId="2" xfId="0" applyNumberFormat="1" applyFill="1" applyBorder="1" applyAlignment="1">
      <alignment horizontal="center" wrapText="1"/>
    </xf>
    <xf numFmtId="0" fontId="16" fillId="3" borderId="0" xfId="0" applyFont="1" applyFill="1" applyAlignment="1">
      <alignment horizontal="center"/>
    </xf>
    <xf numFmtId="9" fontId="2" fillId="2" borderId="0" xfId="1" applyNumberFormat="1" applyFont="1" applyFill="1" applyAlignment="1">
      <alignment wrapText="1"/>
    </xf>
    <xf numFmtId="0" fontId="12" fillId="4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0" fontId="9" fillId="4" borderId="0" xfId="3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0" xfId="3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6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21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44" fontId="16" fillId="3" borderId="0" xfId="1" applyFont="1" applyFill="1" applyAlignment="1">
      <alignment horizont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7CB36D"/>
      <color rgb="FF2FD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ESTRUCTURA</a:t>
            </a:r>
            <a:r>
              <a:rPr lang="es-MX" baseline="0"/>
              <a:t> DE CAPITAL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5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5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B0A-4A52-B2AE-A500760AB1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5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5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B0A-4A52-B2AE-A500760AB1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II!$B$35:$B$36</c:f>
              <c:strCache>
                <c:ptCount val="2"/>
                <c:pt idx="0">
                  <c:v>Aportación del Emprendedor</c:v>
                </c:pt>
                <c:pt idx="1">
                  <c:v>Financiamiento</c:v>
                </c:pt>
              </c:strCache>
            </c:strRef>
          </c:cat>
          <c:val>
            <c:numRef>
              <c:f>II!$C$35:$C$36</c:f>
              <c:numCache>
                <c:formatCode>0%</c:formatCode>
                <c:ptCount val="2"/>
                <c:pt idx="0">
                  <c:v>9.0909090909090912E-2</c:v>
                </c:pt>
                <c:pt idx="1">
                  <c:v>0.90909090909090906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0A-4A52-B2AE-A500760A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31321084864393"/>
          <c:y val="0.81076334208223977"/>
          <c:w val="0.74159580052493423"/>
          <c:h val="0.16608850976961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179070</xdr:colOff>
      <xdr:row>0</xdr:row>
      <xdr:rowOff>0</xdr:rowOff>
    </xdr:from>
    <xdr:to>
      <xdr:col>8</xdr:col>
      <xdr:colOff>426720</xdr:colOff>
      <xdr:row>2</xdr:row>
      <xdr:rowOff>171450</xdr:rowOff>
    </xdr:to>
    <xdr:pic>
      <xdr:nvPicPr>
        <xdr:cNvPr id="2" name="Picture 1" descr="fitaxa-logo-20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80010"/>
          <a:ext cx="33909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274320</xdr:colOff>
      <xdr:row>10</xdr:row>
      <xdr:rowOff>148590</xdr:rowOff>
    </xdr:from>
    <xdr:to>
      <xdr:col>10</xdr:col>
      <xdr:colOff>388620</xdr:colOff>
      <xdr:row>14</xdr:row>
      <xdr:rowOff>87630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4320" y="3082290"/>
          <a:ext cx="6126480" cy="621030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Este archivo Excel fue desarrollado por la P.MF y LCPF María Trinidad Ramirez Colín, derechos reservados ©, se prohíbe cualquier forma de reproducción, almacenaje o transmisión de la totalidad, o parcialidad de este archivo, sin autorización por escrito de la autora.</a:t>
          </a:r>
        </a:p>
        <a:p>
          <a:pPr algn="ctr"/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26670</xdr:rowOff>
    </xdr:from>
    <xdr:to>
      <xdr:col>1</xdr:col>
      <xdr:colOff>1878330</xdr:colOff>
      <xdr:row>0</xdr:row>
      <xdr:rowOff>403971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" y="2667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2</xdr:col>
      <xdr:colOff>60960</xdr:colOff>
      <xdr:row>2</xdr:row>
      <xdr:rowOff>87741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7620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30480</xdr:rowOff>
    </xdr:from>
    <xdr:to>
      <xdr:col>1</xdr:col>
      <xdr:colOff>1870710</xdr:colOff>
      <xdr:row>0</xdr:row>
      <xdr:rowOff>407781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" y="3048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41910</xdr:rowOff>
    </xdr:from>
    <xdr:to>
      <xdr:col>1</xdr:col>
      <xdr:colOff>1878330</xdr:colOff>
      <xdr:row>0</xdr:row>
      <xdr:rowOff>419211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191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31</xdr:row>
      <xdr:rowOff>90487</xdr:rowOff>
    </xdr:from>
    <xdr:to>
      <xdr:col>7</xdr:col>
      <xdr:colOff>1495425</xdr:colOff>
      <xdr:row>47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0</xdr:row>
      <xdr:rowOff>3810</xdr:rowOff>
    </xdr:from>
    <xdr:to>
      <xdr:col>1</xdr:col>
      <xdr:colOff>2213610</xdr:colOff>
      <xdr:row>2</xdr:row>
      <xdr:rowOff>76003</xdr:rowOff>
    </xdr:to>
    <xdr:pic>
      <xdr:nvPicPr>
        <xdr:cNvPr id="6" name="Picture 5" descr="fitaxa-logo-20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" y="3810"/>
          <a:ext cx="2118360" cy="437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1</xdr:col>
      <xdr:colOff>2125980</xdr:colOff>
      <xdr:row>2</xdr:row>
      <xdr:rowOff>98863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" y="0"/>
          <a:ext cx="2118360" cy="437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</xdr:colOff>
      <xdr:row>0</xdr:row>
      <xdr:rowOff>0</xdr:rowOff>
    </xdr:from>
    <xdr:to>
      <xdr:col>1</xdr:col>
      <xdr:colOff>1889760</xdr:colOff>
      <xdr:row>0</xdr:row>
      <xdr:rowOff>377301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1824990</xdr:colOff>
      <xdr:row>0</xdr:row>
      <xdr:rowOff>377301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0</xdr:row>
      <xdr:rowOff>0</xdr:rowOff>
    </xdr:from>
    <xdr:to>
      <xdr:col>1</xdr:col>
      <xdr:colOff>1836420</xdr:colOff>
      <xdr:row>0</xdr:row>
      <xdr:rowOff>377301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1824990</xdr:colOff>
      <xdr:row>0</xdr:row>
      <xdr:rowOff>377301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7620</xdr:rowOff>
    </xdr:from>
    <xdr:to>
      <xdr:col>1</xdr:col>
      <xdr:colOff>1870710</xdr:colOff>
      <xdr:row>0</xdr:row>
      <xdr:rowOff>384921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" y="762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</xdr:colOff>
      <xdr:row>0</xdr:row>
      <xdr:rowOff>110490</xdr:rowOff>
    </xdr:from>
    <xdr:to>
      <xdr:col>1</xdr:col>
      <xdr:colOff>1897380</xdr:colOff>
      <xdr:row>1</xdr:row>
      <xdr:rowOff>42021</xdr:rowOff>
    </xdr:to>
    <xdr:pic>
      <xdr:nvPicPr>
        <xdr:cNvPr id="4" name="Picture 3" descr="fitaxa-logo-201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0490"/>
          <a:ext cx="1824990" cy="3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S15"/>
  <sheetViews>
    <sheetView showGridLines="0" tabSelected="1" workbookViewId="0"/>
  </sheetViews>
  <sheetFormatPr defaultColWidth="9.1640625" defaultRowHeight="12.3" x14ac:dyDescent="0.4"/>
  <cols>
    <col min="1" max="1" width="5.1640625" style="7" customWidth="1"/>
    <col min="2" max="16384" width="9.1640625" style="7"/>
  </cols>
  <sheetData>
    <row r="2" spans="1:19" ht="29.4" customHeight="1" x14ac:dyDescent="0.4"/>
    <row r="3" spans="1:19" ht="54.3" customHeight="1" x14ac:dyDescent="0.7">
      <c r="A3" s="135" t="s">
        <v>30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 t="s">
        <v>43</v>
      </c>
      <c r="M3" s="136"/>
      <c r="N3" s="136"/>
      <c r="O3" s="13"/>
      <c r="P3" s="136" t="s">
        <v>44</v>
      </c>
      <c r="Q3" s="136"/>
      <c r="R3" s="136"/>
      <c r="S3" s="136"/>
    </row>
    <row r="4" spans="1:19" ht="14.4" x14ac:dyDescent="0.55000000000000004">
      <c r="C4" s="8" t="s">
        <v>31</v>
      </c>
      <c r="D4" s="8"/>
      <c r="E4" s="8"/>
      <c r="F4" s="8"/>
      <c r="G4" s="8"/>
    </row>
    <row r="5" spans="1:19" ht="14.4" x14ac:dyDescent="0.55000000000000004">
      <c r="C5" s="8"/>
      <c r="D5" s="8" t="s">
        <v>32</v>
      </c>
      <c r="E5" s="8"/>
      <c r="F5" s="8"/>
      <c r="G5" s="8"/>
      <c r="L5" s="131" t="s">
        <v>36</v>
      </c>
      <c r="M5" s="131"/>
      <c r="N5" s="131"/>
      <c r="P5" s="132" t="s">
        <v>37</v>
      </c>
      <c r="Q5" s="132"/>
      <c r="R5" s="132"/>
      <c r="S5" s="132"/>
    </row>
    <row r="6" spans="1:19" ht="14.4" x14ac:dyDescent="0.55000000000000004">
      <c r="C6" s="8"/>
      <c r="D6" s="8" t="s">
        <v>55</v>
      </c>
      <c r="E6" s="8"/>
      <c r="F6" s="8"/>
      <c r="G6" s="8"/>
      <c r="L6" s="133"/>
      <c r="M6" s="133"/>
      <c r="N6" s="133"/>
      <c r="P6" s="137"/>
      <c r="Q6" s="137"/>
      <c r="R6" s="137"/>
      <c r="S6" s="137"/>
    </row>
    <row r="7" spans="1:19" ht="14.4" x14ac:dyDescent="0.55000000000000004">
      <c r="C7" s="8"/>
      <c r="D7" s="8" t="s">
        <v>33</v>
      </c>
      <c r="E7" s="8"/>
      <c r="F7" s="8"/>
      <c r="G7" s="8"/>
      <c r="L7" s="134" t="s">
        <v>58</v>
      </c>
      <c r="M7" s="134"/>
      <c r="N7" s="134"/>
      <c r="P7" s="132" t="s">
        <v>89</v>
      </c>
      <c r="Q7" s="132"/>
      <c r="R7" s="132"/>
      <c r="S7" s="132"/>
    </row>
    <row r="8" spans="1:19" ht="14.4" x14ac:dyDescent="0.55000000000000004">
      <c r="C8" s="8"/>
      <c r="D8" s="8" t="s">
        <v>34</v>
      </c>
      <c r="E8" s="8"/>
      <c r="F8" s="8"/>
      <c r="G8" s="8"/>
      <c r="L8" s="133"/>
      <c r="M8" s="133"/>
      <c r="N8" s="133"/>
    </row>
    <row r="9" spans="1:19" ht="14.4" x14ac:dyDescent="0.55000000000000004">
      <c r="C9" s="8"/>
      <c r="D9" s="8" t="s">
        <v>35</v>
      </c>
      <c r="E9" s="8"/>
      <c r="F9" s="8"/>
      <c r="G9" s="8"/>
      <c r="L9" s="131" t="s">
        <v>56</v>
      </c>
      <c r="M9" s="131"/>
      <c r="N9" s="131"/>
      <c r="P9" s="132" t="s">
        <v>42</v>
      </c>
      <c r="Q9" s="132"/>
      <c r="R9" s="132"/>
      <c r="S9" s="132"/>
    </row>
    <row r="10" spans="1:19" ht="14.4" x14ac:dyDescent="0.55000000000000004">
      <c r="C10" s="8"/>
      <c r="D10" s="8" t="s">
        <v>123</v>
      </c>
      <c r="E10" s="8"/>
      <c r="F10" s="8"/>
      <c r="G10" s="8"/>
      <c r="L10" s="133"/>
      <c r="M10" s="133"/>
      <c r="N10" s="133"/>
      <c r="P10" s="79"/>
      <c r="Q10" s="79"/>
      <c r="R10" s="79"/>
      <c r="S10" s="79"/>
    </row>
    <row r="11" spans="1:19" ht="14.4" x14ac:dyDescent="0.55000000000000004">
      <c r="D11" s="9"/>
      <c r="E11" s="9"/>
      <c r="F11" s="9"/>
      <c r="G11" s="9"/>
      <c r="L11" s="134" t="s">
        <v>38</v>
      </c>
      <c r="M11" s="134"/>
      <c r="N11" s="134"/>
      <c r="P11" s="130" t="s">
        <v>159</v>
      </c>
      <c r="Q11" s="130"/>
      <c r="R11" s="130"/>
      <c r="S11" s="130"/>
    </row>
    <row r="12" spans="1:19" ht="12.75" customHeight="1" x14ac:dyDescent="0.4">
      <c r="L12" s="133"/>
      <c r="M12" s="133"/>
      <c r="N12" s="133"/>
      <c r="P12" s="14"/>
      <c r="Q12" s="14"/>
      <c r="R12" s="14"/>
      <c r="S12" s="14"/>
    </row>
    <row r="13" spans="1:19" ht="14.4" x14ac:dyDescent="0.55000000000000004">
      <c r="D13" s="9"/>
      <c r="E13" s="9"/>
      <c r="F13" s="9"/>
      <c r="G13" s="9"/>
      <c r="L13" s="131" t="s">
        <v>40</v>
      </c>
      <c r="M13" s="131"/>
      <c r="N13" s="131"/>
      <c r="P13" s="130" t="s">
        <v>39</v>
      </c>
      <c r="Q13" s="130"/>
      <c r="R13" s="130"/>
      <c r="S13" s="130"/>
    </row>
    <row r="14" spans="1:19" s="10" customFormat="1" x14ac:dyDescent="0.4">
      <c r="E14" s="11"/>
      <c r="I14" s="12"/>
      <c r="P14" s="107"/>
      <c r="Q14" s="107"/>
      <c r="R14" s="107"/>
      <c r="S14" s="107"/>
    </row>
    <row r="15" spans="1:19" ht="14.4" x14ac:dyDescent="0.55000000000000004">
      <c r="L15" s="131" t="s">
        <v>160</v>
      </c>
      <c r="M15" s="131"/>
      <c r="N15" s="131"/>
      <c r="P15" s="130" t="s">
        <v>41</v>
      </c>
      <c r="Q15" s="130"/>
      <c r="R15" s="130"/>
      <c r="S15" s="130"/>
    </row>
  </sheetData>
  <sheetProtection sheet="1" objects="1" scenarios="1"/>
  <mergeCells count="20">
    <mergeCell ref="L8:N8"/>
    <mergeCell ref="L9:N9"/>
    <mergeCell ref="P7:S7"/>
    <mergeCell ref="A3:K3"/>
    <mergeCell ref="L3:N3"/>
    <mergeCell ref="P3:S3"/>
    <mergeCell ref="L5:N5"/>
    <mergeCell ref="L6:N6"/>
    <mergeCell ref="P5:S5"/>
    <mergeCell ref="P6:S6"/>
    <mergeCell ref="L7:N7"/>
    <mergeCell ref="P15:S15"/>
    <mergeCell ref="L15:N15"/>
    <mergeCell ref="P11:S11"/>
    <mergeCell ref="P13:S13"/>
    <mergeCell ref="P9:S9"/>
    <mergeCell ref="L10:N10"/>
    <mergeCell ref="L11:N11"/>
    <mergeCell ref="L12:N12"/>
    <mergeCell ref="L13:N13"/>
  </mergeCells>
  <hyperlinks>
    <hyperlink ref="L5:N5" location="II!A1" display="Inversión Inicial"/>
    <hyperlink ref="L9:N9" location="Ventas!A1" display="Ventas en unidades"/>
    <hyperlink ref="L7:N7" location="'P y CT u'!A1" display="Precio y Costo Unitario"/>
    <hyperlink ref="L11:N11" location="GG!A1" display="Gastos Generales"/>
    <hyperlink ref="P5:S5" location="Ingresos!A1" display="Ingresos"/>
    <hyperlink ref="L13:N13" location="Tasas!A1" display="Tasas de interes"/>
    <hyperlink ref="P7:S7" location="CV!A1" display="Presupuesto de Costo de Ventas"/>
    <hyperlink ref="P9:S9" location="TA!A1" display="Tabla de Amortización"/>
    <hyperlink ref="P11:S11" location="CD!A1" display="Cedulas de Depreciación"/>
    <hyperlink ref="P13:S13" location="FE!A1" display="Flujos de Efectivo"/>
    <hyperlink ref="P15:S15" location="AF!A1" display="Valuación Financiera"/>
    <hyperlink ref="L15:N15" location="PC!A1" display="Politicas de Cobr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36D"/>
  </sheetPr>
  <dimension ref="A1:O6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0.6640625" defaultRowHeight="12.3" x14ac:dyDescent="0.4"/>
  <cols>
    <col min="1" max="1" width="10.83203125" style="65" bestFit="1" customWidth="1"/>
    <col min="2" max="2" width="30.1640625" style="27" customWidth="1"/>
    <col min="3" max="3" width="19.1640625" style="6" customWidth="1"/>
    <col min="4" max="4" width="13.83203125" style="6" bestFit="1" customWidth="1"/>
    <col min="5" max="5" width="28.71875" style="6" bestFit="1" customWidth="1"/>
    <col min="6" max="15" width="11.44140625" style="6"/>
    <col min="16" max="16" width="4.5546875" customWidth="1"/>
  </cols>
  <sheetData>
    <row r="1" spans="1:15" ht="35.25" customHeight="1" x14ac:dyDescent="0.4">
      <c r="A1" s="28" t="s">
        <v>54</v>
      </c>
    </row>
    <row r="2" spans="1:15" ht="17.7" x14ac:dyDescent="0.4">
      <c r="B2" s="140" t="s">
        <v>96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5" spans="1:15" x14ac:dyDescent="0.4">
      <c r="B5" s="57" t="s">
        <v>97</v>
      </c>
      <c r="C5" s="58">
        <f>II!F36</f>
        <v>100000</v>
      </c>
    </row>
    <row r="6" spans="1:15" x14ac:dyDescent="0.4">
      <c r="B6" s="57" t="s">
        <v>98</v>
      </c>
      <c r="C6" s="59">
        <f>Tasas!E4</f>
        <v>9.4887929345830457E-3</v>
      </c>
    </row>
    <row r="9" spans="1:15" s="60" customFormat="1" ht="23.25" customHeight="1" x14ac:dyDescent="0.4">
      <c r="A9" s="61" t="s">
        <v>103</v>
      </c>
      <c r="B9" s="61" t="s">
        <v>101</v>
      </c>
      <c r="C9" s="62" t="s">
        <v>99</v>
      </c>
      <c r="D9" s="62" t="s">
        <v>100</v>
      </c>
      <c r="E9" s="61" t="s">
        <v>102</v>
      </c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x14ac:dyDescent="0.4">
      <c r="A10" s="65">
        <v>1</v>
      </c>
      <c r="B10" s="66">
        <f>C5</f>
        <v>100000</v>
      </c>
      <c r="C10" s="6">
        <f>(C5/Tasas!C6)</f>
        <v>8333.3333333333339</v>
      </c>
      <c r="D10" s="6">
        <f>B10*$C$6</f>
        <v>948.87929345830457</v>
      </c>
      <c r="E10" s="6">
        <f>B10-C10</f>
        <v>91666.666666666672</v>
      </c>
    </row>
    <row r="11" spans="1:15" x14ac:dyDescent="0.4">
      <c r="A11" s="65">
        <v>2</v>
      </c>
      <c r="B11" s="66">
        <f>IF((E10&gt;0),E10,0)</f>
        <v>91666.666666666672</v>
      </c>
      <c r="C11" s="66">
        <f>IF((A10=Tasas!$C$6),0,C10)</f>
        <v>8333.3333333333339</v>
      </c>
      <c r="D11" s="6">
        <f>B11*$C$6</f>
        <v>869.80601900344595</v>
      </c>
      <c r="E11" s="6">
        <f>B11-C11</f>
        <v>83333.333333333343</v>
      </c>
    </row>
    <row r="12" spans="1:15" x14ac:dyDescent="0.4">
      <c r="A12" s="65">
        <v>3</v>
      </c>
      <c r="B12" s="66">
        <f t="shared" ref="B12:B69" si="0">IF((E11&gt;0),E11,0)</f>
        <v>83333.333333333343</v>
      </c>
      <c r="C12" s="66">
        <f>IF((A11=Tasas!$C$6),0,C11)</f>
        <v>8333.3333333333339</v>
      </c>
      <c r="D12" s="6">
        <f t="shared" ref="D12:D69" si="1">B12*$C$6</f>
        <v>790.73274454858722</v>
      </c>
      <c r="E12" s="6">
        <f t="shared" ref="E12:E69" si="2">B12-C12</f>
        <v>75000.000000000015</v>
      </c>
    </row>
    <row r="13" spans="1:15" x14ac:dyDescent="0.4">
      <c r="A13" s="65">
        <v>4</v>
      </c>
      <c r="B13" s="66">
        <f t="shared" si="0"/>
        <v>75000.000000000015</v>
      </c>
      <c r="C13" s="66">
        <f>IF((A12=Tasas!$C$6),0,C12)</f>
        <v>8333.3333333333339</v>
      </c>
      <c r="D13" s="6">
        <f t="shared" si="1"/>
        <v>711.6594700937286</v>
      </c>
      <c r="E13" s="6">
        <f t="shared" si="2"/>
        <v>66666.666666666686</v>
      </c>
    </row>
    <row r="14" spans="1:15" x14ac:dyDescent="0.4">
      <c r="A14" s="65">
        <v>5</v>
      </c>
      <c r="B14" s="66">
        <f t="shared" si="0"/>
        <v>66666.666666666686</v>
      </c>
      <c r="C14" s="66">
        <f>IF((A13=Tasas!$C$6),0,C13)</f>
        <v>8333.3333333333339</v>
      </c>
      <c r="D14" s="6">
        <f t="shared" si="1"/>
        <v>632.58619563886987</v>
      </c>
      <c r="E14" s="6">
        <f t="shared" si="2"/>
        <v>58333.33333333335</v>
      </c>
    </row>
    <row r="15" spans="1:15" x14ac:dyDescent="0.4">
      <c r="A15" s="65">
        <v>6</v>
      </c>
      <c r="B15" s="66">
        <f t="shared" si="0"/>
        <v>58333.33333333335</v>
      </c>
      <c r="C15" s="66">
        <f>IF((A14=Tasas!$C$6),0,C14)</f>
        <v>8333.3333333333339</v>
      </c>
      <c r="D15" s="6">
        <f t="shared" si="1"/>
        <v>553.51292118401113</v>
      </c>
      <c r="E15" s="6">
        <f t="shared" si="2"/>
        <v>50000.000000000015</v>
      </c>
    </row>
    <row r="16" spans="1:15" x14ac:dyDescent="0.4">
      <c r="A16" s="65">
        <v>7</v>
      </c>
      <c r="B16" s="66">
        <f t="shared" si="0"/>
        <v>50000.000000000015</v>
      </c>
      <c r="C16" s="66">
        <f>IF((A15=Tasas!$C$6),0,C15)</f>
        <v>8333.3333333333339</v>
      </c>
      <c r="D16" s="6">
        <f t="shared" si="1"/>
        <v>474.4396467291524</v>
      </c>
      <c r="E16" s="6">
        <f t="shared" si="2"/>
        <v>41666.666666666679</v>
      </c>
    </row>
    <row r="17" spans="1:5" x14ac:dyDescent="0.4">
      <c r="A17" s="65">
        <v>8</v>
      </c>
      <c r="B17" s="66">
        <f t="shared" si="0"/>
        <v>41666.666666666679</v>
      </c>
      <c r="C17" s="66">
        <f>IF((A16=Tasas!$C$6),0,C16)</f>
        <v>8333.3333333333339</v>
      </c>
      <c r="D17" s="6">
        <f t="shared" si="1"/>
        <v>395.36637227429367</v>
      </c>
      <c r="E17" s="6">
        <f t="shared" si="2"/>
        <v>33333.333333333343</v>
      </c>
    </row>
    <row r="18" spans="1:5" x14ac:dyDescent="0.4">
      <c r="A18" s="65">
        <v>9</v>
      </c>
      <c r="B18" s="66">
        <f t="shared" si="0"/>
        <v>33333.333333333343</v>
      </c>
      <c r="C18" s="66">
        <f>IF((A17=Tasas!$C$6),0,C17)</f>
        <v>8333.3333333333339</v>
      </c>
      <c r="D18" s="6">
        <f t="shared" si="1"/>
        <v>316.29309781943493</v>
      </c>
      <c r="E18" s="6">
        <f t="shared" si="2"/>
        <v>25000.000000000007</v>
      </c>
    </row>
    <row r="19" spans="1:5" x14ac:dyDescent="0.4">
      <c r="A19" s="65">
        <v>10</v>
      </c>
      <c r="B19" s="66">
        <f t="shared" si="0"/>
        <v>25000.000000000007</v>
      </c>
      <c r="C19" s="66">
        <f>IF((A18=Tasas!$C$6),0,C18)</f>
        <v>8333.3333333333339</v>
      </c>
      <c r="D19" s="6">
        <f t="shared" si="1"/>
        <v>237.2198233645762</v>
      </c>
      <c r="E19" s="6">
        <f t="shared" si="2"/>
        <v>16666.666666666672</v>
      </c>
    </row>
    <row r="20" spans="1:5" x14ac:dyDescent="0.4">
      <c r="A20" s="65">
        <v>11</v>
      </c>
      <c r="B20" s="66">
        <f t="shared" si="0"/>
        <v>16666.666666666672</v>
      </c>
      <c r="C20" s="66">
        <f>IF((A19=Tasas!$C$6),0,C19)</f>
        <v>8333.3333333333339</v>
      </c>
      <c r="D20" s="6">
        <f t="shared" si="1"/>
        <v>158.14654890971747</v>
      </c>
      <c r="E20" s="6">
        <f t="shared" si="2"/>
        <v>8333.3333333333376</v>
      </c>
    </row>
    <row r="21" spans="1:5" x14ac:dyDescent="0.4">
      <c r="A21" s="65">
        <v>12</v>
      </c>
      <c r="B21" s="66">
        <f t="shared" si="0"/>
        <v>8333.3333333333376</v>
      </c>
      <c r="C21" s="66">
        <f>IF((A20=Tasas!$C$6),0,C20)</f>
        <v>8333.3333333333339</v>
      </c>
      <c r="D21" s="6">
        <f t="shared" si="1"/>
        <v>79.073274454858762</v>
      </c>
      <c r="E21" s="6">
        <f t="shared" si="2"/>
        <v>0</v>
      </c>
    </row>
    <row r="22" spans="1:5" x14ac:dyDescent="0.4">
      <c r="A22" s="65">
        <v>13</v>
      </c>
      <c r="B22" s="66">
        <f t="shared" si="0"/>
        <v>0</v>
      </c>
      <c r="C22" s="66">
        <f>IF((A21=Tasas!$C$6),0,C21)</f>
        <v>0</v>
      </c>
      <c r="D22" s="6">
        <f t="shared" si="1"/>
        <v>0</v>
      </c>
      <c r="E22" s="6">
        <f t="shared" si="2"/>
        <v>0</v>
      </c>
    </row>
    <row r="23" spans="1:5" x14ac:dyDescent="0.4">
      <c r="A23" s="65">
        <v>14</v>
      </c>
      <c r="B23" s="66">
        <f t="shared" si="0"/>
        <v>0</v>
      </c>
      <c r="C23" s="66">
        <f>IF((A22=Tasas!$C$6),0,C22)</f>
        <v>0</v>
      </c>
      <c r="D23" s="6">
        <f t="shared" si="1"/>
        <v>0</v>
      </c>
      <c r="E23" s="6">
        <f t="shared" si="2"/>
        <v>0</v>
      </c>
    </row>
    <row r="24" spans="1:5" x14ac:dyDescent="0.4">
      <c r="A24" s="65">
        <v>15</v>
      </c>
      <c r="B24" s="66">
        <f t="shared" si="0"/>
        <v>0</v>
      </c>
      <c r="C24" s="66">
        <f>IF((A23=Tasas!$C$6),0,C23)</f>
        <v>0</v>
      </c>
      <c r="D24" s="6">
        <f t="shared" si="1"/>
        <v>0</v>
      </c>
      <c r="E24" s="6">
        <f t="shared" si="2"/>
        <v>0</v>
      </c>
    </row>
    <row r="25" spans="1:5" x14ac:dyDescent="0.4">
      <c r="A25" s="65">
        <v>16</v>
      </c>
      <c r="B25" s="66">
        <f t="shared" si="0"/>
        <v>0</v>
      </c>
      <c r="C25" s="66">
        <f>IF((A24=Tasas!$C$6),0,C24)</f>
        <v>0</v>
      </c>
      <c r="D25" s="6">
        <f t="shared" si="1"/>
        <v>0</v>
      </c>
      <c r="E25" s="6">
        <f t="shared" si="2"/>
        <v>0</v>
      </c>
    </row>
    <row r="26" spans="1:5" x14ac:dyDescent="0.4">
      <c r="A26" s="65">
        <v>17</v>
      </c>
      <c r="B26" s="66">
        <f t="shared" si="0"/>
        <v>0</v>
      </c>
      <c r="C26" s="66">
        <f>IF((A25=Tasas!$C$6),0,C25)</f>
        <v>0</v>
      </c>
      <c r="D26" s="6">
        <f t="shared" si="1"/>
        <v>0</v>
      </c>
      <c r="E26" s="6">
        <f t="shared" si="2"/>
        <v>0</v>
      </c>
    </row>
    <row r="27" spans="1:5" x14ac:dyDescent="0.4">
      <c r="A27" s="65">
        <v>18</v>
      </c>
      <c r="B27" s="66">
        <f t="shared" si="0"/>
        <v>0</v>
      </c>
      <c r="C27" s="66">
        <f>IF((A26=Tasas!$C$6),0,C26)</f>
        <v>0</v>
      </c>
      <c r="D27" s="6">
        <f t="shared" si="1"/>
        <v>0</v>
      </c>
      <c r="E27" s="6">
        <f t="shared" si="2"/>
        <v>0</v>
      </c>
    </row>
    <row r="28" spans="1:5" x14ac:dyDescent="0.4">
      <c r="A28" s="65">
        <v>19</v>
      </c>
      <c r="B28" s="66">
        <f t="shared" si="0"/>
        <v>0</v>
      </c>
      <c r="C28" s="66">
        <f>IF((A27=Tasas!$C$6),0,C27)</f>
        <v>0</v>
      </c>
      <c r="D28" s="6">
        <f t="shared" si="1"/>
        <v>0</v>
      </c>
      <c r="E28" s="6">
        <f t="shared" si="2"/>
        <v>0</v>
      </c>
    </row>
    <row r="29" spans="1:5" x14ac:dyDescent="0.4">
      <c r="A29" s="65">
        <v>20</v>
      </c>
      <c r="B29" s="66">
        <f t="shared" si="0"/>
        <v>0</v>
      </c>
      <c r="C29" s="66">
        <f>IF((A28=Tasas!$C$6),0,C28)</f>
        <v>0</v>
      </c>
      <c r="D29" s="6">
        <f t="shared" si="1"/>
        <v>0</v>
      </c>
      <c r="E29" s="6">
        <f t="shared" si="2"/>
        <v>0</v>
      </c>
    </row>
    <row r="30" spans="1:5" x14ac:dyDescent="0.4">
      <c r="A30" s="65">
        <v>21</v>
      </c>
      <c r="B30" s="66">
        <f t="shared" si="0"/>
        <v>0</v>
      </c>
      <c r="C30" s="66">
        <f>IF((A29=Tasas!$C$6),0,C29)</f>
        <v>0</v>
      </c>
      <c r="D30" s="6">
        <f t="shared" si="1"/>
        <v>0</v>
      </c>
      <c r="E30" s="6">
        <f t="shared" si="2"/>
        <v>0</v>
      </c>
    </row>
    <row r="31" spans="1:5" x14ac:dyDescent="0.4">
      <c r="A31" s="65">
        <v>22</v>
      </c>
      <c r="B31" s="66">
        <f t="shared" si="0"/>
        <v>0</v>
      </c>
      <c r="C31" s="66">
        <f>IF((A30=Tasas!$C$6),0,C30)</f>
        <v>0</v>
      </c>
      <c r="D31" s="6">
        <f t="shared" si="1"/>
        <v>0</v>
      </c>
      <c r="E31" s="6">
        <f t="shared" si="2"/>
        <v>0</v>
      </c>
    </row>
    <row r="32" spans="1:5" x14ac:dyDescent="0.4">
      <c r="A32" s="65">
        <v>23</v>
      </c>
      <c r="B32" s="66">
        <f t="shared" si="0"/>
        <v>0</v>
      </c>
      <c r="C32" s="66">
        <f>IF((A31=Tasas!$C$6),0,C31)</f>
        <v>0</v>
      </c>
      <c r="D32" s="6">
        <f t="shared" si="1"/>
        <v>0</v>
      </c>
      <c r="E32" s="6">
        <f t="shared" si="2"/>
        <v>0</v>
      </c>
    </row>
    <row r="33" spans="1:5" x14ac:dyDescent="0.4">
      <c r="A33" s="65">
        <v>24</v>
      </c>
      <c r="B33" s="66">
        <f t="shared" si="0"/>
        <v>0</v>
      </c>
      <c r="C33" s="66">
        <f>IF((A32=Tasas!$C$6),0,C32)</f>
        <v>0</v>
      </c>
      <c r="D33" s="6">
        <f t="shared" si="1"/>
        <v>0</v>
      </c>
      <c r="E33" s="6">
        <f t="shared" si="2"/>
        <v>0</v>
      </c>
    </row>
    <row r="34" spans="1:5" x14ac:dyDescent="0.4">
      <c r="A34" s="65">
        <v>25</v>
      </c>
      <c r="B34" s="66">
        <f t="shared" si="0"/>
        <v>0</v>
      </c>
      <c r="C34" s="66">
        <f>IF((A33=Tasas!$C$6),0,C33)</f>
        <v>0</v>
      </c>
      <c r="D34" s="6">
        <f t="shared" si="1"/>
        <v>0</v>
      </c>
      <c r="E34" s="6">
        <f t="shared" si="2"/>
        <v>0</v>
      </c>
    </row>
    <row r="35" spans="1:5" x14ac:dyDescent="0.4">
      <c r="A35" s="65">
        <v>26</v>
      </c>
      <c r="B35" s="66">
        <f t="shared" si="0"/>
        <v>0</v>
      </c>
      <c r="C35" s="66">
        <f>IF((A34=Tasas!$C$6),0,C34)</f>
        <v>0</v>
      </c>
      <c r="D35" s="6">
        <f t="shared" si="1"/>
        <v>0</v>
      </c>
      <c r="E35" s="6">
        <f t="shared" si="2"/>
        <v>0</v>
      </c>
    </row>
    <row r="36" spans="1:5" x14ac:dyDescent="0.4">
      <c r="A36" s="65">
        <v>27</v>
      </c>
      <c r="B36" s="66">
        <f t="shared" si="0"/>
        <v>0</v>
      </c>
      <c r="C36" s="66">
        <f>IF((A35=Tasas!$C$6),0,C35)</f>
        <v>0</v>
      </c>
      <c r="D36" s="6">
        <f t="shared" si="1"/>
        <v>0</v>
      </c>
      <c r="E36" s="6">
        <f t="shared" si="2"/>
        <v>0</v>
      </c>
    </row>
    <row r="37" spans="1:5" x14ac:dyDescent="0.4">
      <c r="A37" s="65">
        <v>28</v>
      </c>
      <c r="B37" s="66">
        <f t="shared" si="0"/>
        <v>0</v>
      </c>
      <c r="C37" s="66">
        <f>IF((A36=Tasas!$C$6),0,C36)</f>
        <v>0</v>
      </c>
      <c r="D37" s="6">
        <f t="shared" si="1"/>
        <v>0</v>
      </c>
      <c r="E37" s="6">
        <f t="shared" si="2"/>
        <v>0</v>
      </c>
    </row>
    <row r="38" spans="1:5" x14ac:dyDescent="0.4">
      <c r="A38" s="65">
        <v>29</v>
      </c>
      <c r="B38" s="66">
        <f t="shared" si="0"/>
        <v>0</v>
      </c>
      <c r="C38" s="66">
        <f>IF((A37=Tasas!$C$6),0,C37)</f>
        <v>0</v>
      </c>
      <c r="D38" s="6">
        <f t="shared" si="1"/>
        <v>0</v>
      </c>
      <c r="E38" s="6">
        <f t="shared" si="2"/>
        <v>0</v>
      </c>
    </row>
    <row r="39" spans="1:5" x14ac:dyDescent="0.4">
      <c r="A39" s="65">
        <v>30</v>
      </c>
      <c r="B39" s="66">
        <f t="shared" si="0"/>
        <v>0</v>
      </c>
      <c r="C39" s="66">
        <f>IF((A38=Tasas!$C$6),0,C38)</f>
        <v>0</v>
      </c>
      <c r="D39" s="6">
        <f t="shared" si="1"/>
        <v>0</v>
      </c>
      <c r="E39" s="6">
        <f t="shared" si="2"/>
        <v>0</v>
      </c>
    </row>
    <row r="40" spans="1:5" x14ac:dyDescent="0.4">
      <c r="A40" s="65">
        <v>31</v>
      </c>
      <c r="B40" s="66">
        <f t="shared" si="0"/>
        <v>0</v>
      </c>
      <c r="C40" s="66">
        <f>IF((A39=Tasas!$C$6),0,C39)</f>
        <v>0</v>
      </c>
      <c r="D40" s="6">
        <f t="shared" si="1"/>
        <v>0</v>
      </c>
      <c r="E40" s="6">
        <f t="shared" si="2"/>
        <v>0</v>
      </c>
    </row>
    <row r="41" spans="1:5" x14ac:dyDescent="0.4">
      <c r="A41" s="65">
        <v>32</v>
      </c>
      <c r="B41" s="66">
        <f t="shared" si="0"/>
        <v>0</v>
      </c>
      <c r="C41" s="66">
        <f>IF((A40=Tasas!$C$6),0,C40)</f>
        <v>0</v>
      </c>
      <c r="D41" s="6">
        <f t="shared" si="1"/>
        <v>0</v>
      </c>
      <c r="E41" s="6">
        <f t="shared" si="2"/>
        <v>0</v>
      </c>
    </row>
    <row r="42" spans="1:5" x14ac:dyDescent="0.4">
      <c r="A42" s="65">
        <v>33</v>
      </c>
      <c r="B42" s="66">
        <f t="shared" si="0"/>
        <v>0</v>
      </c>
      <c r="C42" s="66">
        <f>IF((A41=Tasas!$C$6),0,C41)</f>
        <v>0</v>
      </c>
      <c r="D42" s="6">
        <f t="shared" si="1"/>
        <v>0</v>
      </c>
      <c r="E42" s="6">
        <f t="shared" si="2"/>
        <v>0</v>
      </c>
    </row>
    <row r="43" spans="1:5" x14ac:dyDescent="0.4">
      <c r="A43" s="65">
        <v>34</v>
      </c>
      <c r="B43" s="66">
        <f t="shared" si="0"/>
        <v>0</v>
      </c>
      <c r="C43" s="66">
        <f>IF((A42=Tasas!$C$6),0,C42)</f>
        <v>0</v>
      </c>
      <c r="D43" s="6">
        <f t="shared" si="1"/>
        <v>0</v>
      </c>
      <c r="E43" s="6">
        <f t="shared" si="2"/>
        <v>0</v>
      </c>
    </row>
    <row r="44" spans="1:5" x14ac:dyDescent="0.4">
      <c r="A44" s="65">
        <v>35</v>
      </c>
      <c r="B44" s="66">
        <f t="shared" si="0"/>
        <v>0</v>
      </c>
      <c r="C44" s="66">
        <f>IF((A43=Tasas!$C$6),0,C43)</f>
        <v>0</v>
      </c>
      <c r="D44" s="6">
        <f t="shared" si="1"/>
        <v>0</v>
      </c>
      <c r="E44" s="6">
        <f t="shared" si="2"/>
        <v>0</v>
      </c>
    </row>
    <row r="45" spans="1:5" x14ac:dyDescent="0.4">
      <c r="A45" s="65">
        <v>36</v>
      </c>
      <c r="B45" s="66">
        <f t="shared" si="0"/>
        <v>0</v>
      </c>
      <c r="C45" s="66">
        <f>IF((A44=Tasas!$C$6),0,C44)</f>
        <v>0</v>
      </c>
      <c r="D45" s="6">
        <f t="shared" si="1"/>
        <v>0</v>
      </c>
      <c r="E45" s="6">
        <f t="shared" si="2"/>
        <v>0</v>
      </c>
    </row>
    <row r="46" spans="1:5" x14ac:dyDescent="0.4">
      <c r="A46" s="65">
        <v>37</v>
      </c>
      <c r="B46" s="66">
        <f t="shared" si="0"/>
        <v>0</v>
      </c>
      <c r="C46" s="66">
        <f>IF((A45=Tasas!$C$6),0,C45)</f>
        <v>0</v>
      </c>
      <c r="D46" s="6">
        <f t="shared" si="1"/>
        <v>0</v>
      </c>
      <c r="E46" s="6">
        <f t="shared" si="2"/>
        <v>0</v>
      </c>
    </row>
    <row r="47" spans="1:5" x14ac:dyDescent="0.4">
      <c r="A47" s="65">
        <v>38</v>
      </c>
      <c r="B47" s="66">
        <f t="shared" si="0"/>
        <v>0</v>
      </c>
      <c r="C47" s="66">
        <f>IF((A46=Tasas!$C$6),0,C46)</f>
        <v>0</v>
      </c>
      <c r="D47" s="6">
        <f t="shared" si="1"/>
        <v>0</v>
      </c>
      <c r="E47" s="6">
        <f t="shared" si="2"/>
        <v>0</v>
      </c>
    </row>
    <row r="48" spans="1:5" x14ac:dyDescent="0.4">
      <c r="A48" s="65">
        <v>39</v>
      </c>
      <c r="B48" s="66">
        <f t="shared" si="0"/>
        <v>0</v>
      </c>
      <c r="C48" s="66">
        <f>IF((A47=Tasas!$C$6),0,C47)</f>
        <v>0</v>
      </c>
      <c r="D48" s="6">
        <f t="shared" si="1"/>
        <v>0</v>
      </c>
      <c r="E48" s="6">
        <f t="shared" si="2"/>
        <v>0</v>
      </c>
    </row>
    <row r="49" spans="1:5" x14ac:dyDescent="0.4">
      <c r="A49" s="65">
        <v>40</v>
      </c>
      <c r="B49" s="66">
        <f t="shared" si="0"/>
        <v>0</v>
      </c>
      <c r="C49" s="66">
        <f>IF((A48=Tasas!$C$6),0,C48)</f>
        <v>0</v>
      </c>
      <c r="D49" s="6">
        <f t="shared" si="1"/>
        <v>0</v>
      </c>
      <c r="E49" s="6">
        <f t="shared" si="2"/>
        <v>0</v>
      </c>
    </row>
    <row r="50" spans="1:5" x14ac:dyDescent="0.4">
      <c r="A50" s="65">
        <v>41</v>
      </c>
      <c r="B50" s="66">
        <f t="shared" si="0"/>
        <v>0</v>
      </c>
      <c r="C50" s="66">
        <f>IF((A49=Tasas!$C$6),0,C49)</f>
        <v>0</v>
      </c>
      <c r="D50" s="6">
        <f t="shared" si="1"/>
        <v>0</v>
      </c>
      <c r="E50" s="6">
        <f t="shared" si="2"/>
        <v>0</v>
      </c>
    </row>
    <row r="51" spans="1:5" x14ac:dyDescent="0.4">
      <c r="A51" s="65">
        <v>42</v>
      </c>
      <c r="B51" s="66">
        <f t="shared" si="0"/>
        <v>0</v>
      </c>
      <c r="C51" s="66">
        <f>IF((A50=Tasas!$C$6),0,C50)</f>
        <v>0</v>
      </c>
      <c r="D51" s="6">
        <f t="shared" si="1"/>
        <v>0</v>
      </c>
      <c r="E51" s="6">
        <f t="shared" si="2"/>
        <v>0</v>
      </c>
    </row>
    <row r="52" spans="1:5" x14ac:dyDescent="0.4">
      <c r="A52" s="65">
        <v>43</v>
      </c>
      <c r="B52" s="66">
        <f t="shared" si="0"/>
        <v>0</v>
      </c>
      <c r="C52" s="66">
        <f>IF((A51=Tasas!$C$6),0,C51)</f>
        <v>0</v>
      </c>
      <c r="D52" s="6">
        <f t="shared" si="1"/>
        <v>0</v>
      </c>
      <c r="E52" s="6">
        <f t="shared" si="2"/>
        <v>0</v>
      </c>
    </row>
    <row r="53" spans="1:5" x14ac:dyDescent="0.4">
      <c r="A53" s="65">
        <v>44</v>
      </c>
      <c r="B53" s="66">
        <f t="shared" si="0"/>
        <v>0</v>
      </c>
      <c r="C53" s="66">
        <f>IF((A52=Tasas!$C$6),0,C52)</f>
        <v>0</v>
      </c>
      <c r="D53" s="6">
        <f t="shared" si="1"/>
        <v>0</v>
      </c>
      <c r="E53" s="6">
        <f t="shared" si="2"/>
        <v>0</v>
      </c>
    </row>
    <row r="54" spans="1:5" x14ac:dyDescent="0.4">
      <c r="A54" s="65">
        <v>45</v>
      </c>
      <c r="B54" s="66">
        <f t="shared" si="0"/>
        <v>0</v>
      </c>
      <c r="C54" s="66">
        <f>IF((A53=Tasas!$C$6),0,C53)</f>
        <v>0</v>
      </c>
      <c r="D54" s="6">
        <f t="shared" si="1"/>
        <v>0</v>
      </c>
      <c r="E54" s="6">
        <f t="shared" si="2"/>
        <v>0</v>
      </c>
    </row>
    <row r="55" spans="1:5" x14ac:dyDescent="0.4">
      <c r="A55" s="65">
        <v>46</v>
      </c>
      <c r="B55" s="66">
        <f t="shared" si="0"/>
        <v>0</v>
      </c>
      <c r="C55" s="66">
        <f>IF((A54=Tasas!$C$6),0,C54)</f>
        <v>0</v>
      </c>
      <c r="D55" s="6">
        <f t="shared" si="1"/>
        <v>0</v>
      </c>
      <c r="E55" s="6">
        <f t="shared" si="2"/>
        <v>0</v>
      </c>
    </row>
    <row r="56" spans="1:5" x14ac:dyDescent="0.4">
      <c r="A56" s="65">
        <v>47</v>
      </c>
      <c r="B56" s="66">
        <f t="shared" si="0"/>
        <v>0</v>
      </c>
      <c r="C56" s="66">
        <f>IF((A55=Tasas!$C$6),0,C55)</f>
        <v>0</v>
      </c>
      <c r="D56" s="6">
        <f t="shared" si="1"/>
        <v>0</v>
      </c>
      <c r="E56" s="6">
        <f t="shared" si="2"/>
        <v>0</v>
      </c>
    </row>
    <row r="57" spans="1:5" x14ac:dyDescent="0.4">
      <c r="A57" s="65">
        <v>48</v>
      </c>
      <c r="B57" s="66">
        <f t="shared" si="0"/>
        <v>0</v>
      </c>
      <c r="C57" s="66">
        <f>IF((A56=Tasas!$C$6),0,C56)</f>
        <v>0</v>
      </c>
      <c r="D57" s="6">
        <f t="shared" si="1"/>
        <v>0</v>
      </c>
      <c r="E57" s="67">
        <f t="shared" si="2"/>
        <v>0</v>
      </c>
    </row>
    <row r="58" spans="1:5" x14ac:dyDescent="0.4">
      <c r="A58" s="65">
        <v>49</v>
      </c>
      <c r="B58" s="66">
        <f t="shared" si="0"/>
        <v>0</v>
      </c>
      <c r="C58" s="66">
        <f>IF((A57=Tasas!$C$6),0,C57)</f>
        <v>0</v>
      </c>
      <c r="D58" s="6">
        <f t="shared" si="1"/>
        <v>0</v>
      </c>
      <c r="E58" s="6">
        <f t="shared" si="2"/>
        <v>0</v>
      </c>
    </row>
    <row r="59" spans="1:5" x14ac:dyDescent="0.4">
      <c r="A59" s="65">
        <v>50</v>
      </c>
      <c r="B59" s="66">
        <f t="shared" si="0"/>
        <v>0</v>
      </c>
      <c r="C59" s="66">
        <f>IF((A58=Tasas!$C$6),0,C58)</f>
        <v>0</v>
      </c>
      <c r="D59" s="6">
        <f t="shared" si="1"/>
        <v>0</v>
      </c>
      <c r="E59" s="6">
        <f t="shared" si="2"/>
        <v>0</v>
      </c>
    </row>
    <row r="60" spans="1:5" x14ac:dyDescent="0.4">
      <c r="A60" s="65">
        <v>51</v>
      </c>
      <c r="B60" s="66">
        <f t="shared" si="0"/>
        <v>0</v>
      </c>
      <c r="C60" s="66">
        <f>IF((A59=Tasas!$C$6),0,C59)</f>
        <v>0</v>
      </c>
      <c r="D60" s="6">
        <f t="shared" si="1"/>
        <v>0</v>
      </c>
      <c r="E60" s="6">
        <f t="shared" si="2"/>
        <v>0</v>
      </c>
    </row>
    <row r="61" spans="1:5" x14ac:dyDescent="0.4">
      <c r="A61" s="65">
        <v>52</v>
      </c>
      <c r="B61" s="66">
        <f t="shared" si="0"/>
        <v>0</v>
      </c>
      <c r="C61" s="66">
        <f>IF((A60=Tasas!$C$6),0,C60)</f>
        <v>0</v>
      </c>
      <c r="D61" s="6">
        <f t="shared" si="1"/>
        <v>0</v>
      </c>
      <c r="E61" s="6">
        <f t="shared" si="2"/>
        <v>0</v>
      </c>
    </row>
    <row r="62" spans="1:5" x14ac:dyDescent="0.4">
      <c r="A62" s="65">
        <v>53</v>
      </c>
      <c r="B62" s="66">
        <f t="shared" si="0"/>
        <v>0</v>
      </c>
      <c r="C62" s="66">
        <f>IF((A61=Tasas!$C$6),0,C61)</f>
        <v>0</v>
      </c>
      <c r="D62" s="6">
        <f t="shared" si="1"/>
        <v>0</v>
      </c>
      <c r="E62" s="6">
        <f t="shared" si="2"/>
        <v>0</v>
      </c>
    </row>
    <row r="63" spans="1:5" x14ac:dyDescent="0.4">
      <c r="A63" s="65">
        <v>54</v>
      </c>
      <c r="B63" s="66">
        <f t="shared" si="0"/>
        <v>0</v>
      </c>
      <c r="C63" s="66">
        <f>IF((A62=Tasas!$C$6),0,C62)</f>
        <v>0</v>
      </c>
      <c r="D63" s="6">
        <f t="shared" si="1"/>
        <v>0</v>
      </c>
      <c r="E63" s="6">
        <f t="shared" si="2"/>
        <v>0</v>
      </c>
    </row>
    <row r="64" spans="1:5" x14ac:dyDescent="0.4">
      <c r="A64" s="65">
        <v>55</v>
      </c>
      <c r="B64" s="66">
        <f t="shared" si="0"/>
        <v>0</v>
      </c>
      <c r="C64" s="66">
        <f>IF((A63=Tasas!$C$6),0,C63)</f>
        <v>0</v>
      </c>
      <c r="D64" s="6">
        <f t="shared" si="1"/>
        <v>0</v>
      </c>
      <c r="E64" s="6">
        <f t="shared" si="2"/>
        <v>0</v>
      </c>
    </row>
    <row r="65" spans="1:5" x14ac:dyDescent="0.4">
      <c r="A65" s="65">
        <v>56</v>
      </c>
      <c r="B65" s="66">
        <f t="shared" si="0"/>
        <v>0</v>
      </c>
      <c r="C65" s="66">
        <f>IF((A64=Tasas!$C$6),0,C64)</f>
        <v>0</v>
      </c>
      <c r="D65" s="6">
        <f t="shared" si="1"/>
        <v>0</v>
      </c>
      <c r="E65" s="6">
        <f t="shared" si="2"/>
        <v>0</v>
      </c>
    </row>
    <row r="66" spans="1:5" x14ac:dyDescent="0.4">
      <c r="A66" s="65">
        <v>57</v>
      </c>
      <c r="B66" s="66">
        <f t="shared" si="0"/>
        <v>0</v>
      </c>
      <c r="C66" s="66">
        <f>IF((A65=Tasas!$C$6),0,C65)</f>
        <v>0</v>
      </c>
      <c r="D66" s="6">
        <f t="shared" si="1"/>
        <v>0</v>
      </c>
      <c r="E66" s="6">
        <f t="shared" si="2"/>
        <v>0</v>
      </c>
    </row>
    <row r="67" spans="1:5" x14ac:dyDescent="0.4">
      <c r="A67" s="65">
        <v>58</v>
      </c>
      <c r="B67" s="66">
        <f t="shared" si="0"/>
        <v>0</v>
      </c>
      <c r="C67" s="66">
        <f>IF((A66=Tasas!$C$6),0,C66)</f>
        <v>0</v>
      </c>
      <c r="D67" s="6">
        <f t="shared" si="1"/>
        <v>0</v>
      </c>
      <c r="E67" s="6">
        <f t="shared" si="2"/>
        <v>0</v>
      </c>
    </row>
    <row r="68" spans="1:5" x14ac:dyDescent="0.4">
      <c r="A68" s="65">
        <v>59</v>
      </c>
      <c r="B68" s="66">
        <f t="shared" si="0"/>
        <v>0</v>
      </c>
      <c r="C68" s="66">
        <f>IF((A67=Tasas!$C$6),0,C67)</f>
        <v>0</v>
      </c>
      <c r="D68" s="6">
        <f t="shared" si="1"/>
        <v>0</v>
      </c>
      <c r="E68" s="6">
        <f t="shared" si="2"/>
        <v>0</v>
      </c>
    </row>
    <row r="69" spans="1:5" x14ac:dyDescent="0.4">
      <c r="A69" s="65">
        <v>60</v>
      </c>
      <c r="B69" s="66">
        <f t="shared" si="0"/>
        <v>0</v>
      </c>
      <c r="C69" s="66">
        <f>IF((A68=Tasas!$C$6),0,C68)</f>
        <v>0</v>
      </c>
      <c r="D69" s="6">
        <f t="shared" si="1"/>
        <v>0</v>
      </c>
      <c r="E69" s="6">
        <f t="shared" si="2"/>
        <v>0</v>
      </c>
    </row>
  </sheetData>
  <sheetProtection algorithmName="SHA-512" hashValue="2QboGFsVaI0OOl2l7ZZXDHWPcAFq4eVotTPgLrCNrymiYP28QqbRmMBe3yErsdv9Vo/FtFlmidI/5o2V5ss/iw==" saltValue="WT74wVe9UH+0tfZvYie6ng==" spinCount="100000" sheet="1" objects="1" scenarios="1" selectLockedCells="1" selectUnlockedCells="1"/>
  <mergeCells count="1">
    <mergeCell ref="B2:O2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35"/>
  <sheetViews>
    <sheetView showGridLines="0" topLeftCell="A19" workbookViewId="0"/>
  </sheetViews>
  <sheetFormatPr defaultColWidth="10.6640625" defaultRowHeight="12.3" x14ac:dyDescent="0.4"/>
  <cols>
    <col min="1" max="1" width="7.44140625" customWidth="1"/>
    <col min="2" max="2" width="26.83203125" style="6" customWidth="1"/>
    <col min="3" max="3" width="21.38671875" style="6" customWidth="1"/>
    <col min="4" max="4" width="10.71875" bestFit="1" customWidth="1"/>
    <col min="5" max="6" width="27.1640625" style="6" customWidth="1"/>
  </cols>
  <sheetData>
    <row r="1" spans="1:6" ht="14.4" x14ac:dyDescent="0.55000000000000004">
      <c r="A1" s="26" t="s">
        <v>54</v>
      </c>
    </row>
    <row r="2" spans="1:6" ht="14.4" x14ac:dyDescent="0.55000000000000004">
      <c r="A2" s="32"/>
    </row>
    <row r="4" spans="1:6" ht="15" x14ac:dyDescent="0.5">
      <c r="B4" s="138" t="s">
        <v>165</v>
      </c>
      <c r="C4" s="138"/>
      <c r="D4" s="138"/>
      <c r="E4" s="138"/>
      <c r="F4" s="138"/>
    </row>
    <row r="6" spans="1:6" ht="15" x14ac:dyDescent="0.5">
      <c r="B6" s="138" t="s">
        <v>22</v>
      </c>
      <c r="C6" s="138"/>
      <c r="D6" s="138"/>
      <c r="E6" s="138"/>
      <c r="F6" s="138"/>
    </row>
    <row r="7" spans="1:6" x14ac:dyDescent="0.4">
      <c r="B7" s="142" t="s">
        <v>161</v>
      </c>
      <c r="C7" s="142"/>
      <c r="E7" s="142" t="s">
        <v>162</v>
      </c>
      <c r="F7" s="142"/>
    </row>
    <row r="8" spans="1:6" s="15" customFormat="1" x14ac:dyDescent="0.4">
      <c r="B8" s="124" t="s">
        <v>163</v>
      </c>
      <c r="C8" s="124" t="s">
        <v>164</v>
      </c>
      <c r="E8" s="124" t="s">
        <v>163</v>
      </c>
      <c r="F8" s="124" t="s">
        <v>164</v>
      </c>
    </row>
    <row r="9" spans="1:6" x14ac:dyDescent="0.4">
      <c r="B9" s="20">
        <f>IF(II!D9&gt;0,((II!C9-II!E9)/II!D9),0)</f>
        <v>1999.8</v>
      </c>
      <c r="C9" s="20">
        <f>B9/12</f>
        <v>166.65</v>
      </c>
      <c r="E9" s="20">
        <f>IF((II!I9&gt;0),((II!H9-II!J9)/II!I9),0)</f>
        <v>24999.75</v>
      </c>
      <c r="F9" s="20">
        <f>E9/12</f>
        <v>2083.3125</v>
      </c>
    </row>
    <row r="10" spans="1:6" x14ac:dyDescent="0.4">
      <c r="B10" s="20">
        <f>IF(II!D10&gt;0,((II!C10-II!E10)/II!D10),0)</f>
        <v>0</v>
      </c>
      <c r="C10" s="20">
        <f t="shared" ref="C10:C29" si="0">B10/12</f>
        <v>0</v>
      </c>
      <c r="E10" s="20">
        <f>IF((II!I10&gt;0),((II!H10-II!J10)/II!I10),0)</f>
        <v>0</v>
      </c>
      <c r="F10" s="20">
        <f t="shared" ref="F10:F29" si="1">E10/12</f>
        <v>0</v>
      </c>
    </row>
    <row r="11" spans="1:6" x14ac:dyDescent="0.4">
      <c r="B11" s="20">
        <f>IF(II!D11&gt;0,((II!C11-II!E11)/II!D11),0)</f>
        <v>0</v>
      </c>
      <c r="C11" s="20">
        <f t="shared" si="0"/>
        <v>0</v>
      </c>
      <c r="E11" s="20">
        <f>IF((II!I11&gt;0),((II!H11-II!J11)/II!I11),0)</f>
        <v>0</v>
      </c>
      <c r="F11" s="20">
        <f t="shared" si="1"/>
        <v>0</v>
      </c>
    </row>
    <row r="12" spans="1:6" x14ac:dyDescent="0.4">
      <c r="B12" s="20">
        <f>IF(II!D12&gt;0,((II!C12-II!E12)/II!D12),0)</f>
        <v>0</v>
      </c>
      <c r="C12" s="20">
        <f t="shared" si="0"/>
        <v>0</v>
      </c>
      <c r="E12" s="20">
        <f>IF((II!I12&gt;0),((II!H12-II!J12)/II!I12),0)</f>
        <v>0</v>
      </c>
      <c r="F12" s="20">
        <f t="shared" si="1"/>
        <v>0</v>
      </c>
    </row>
    <row r="13" spans="1:6" x14ac:dyDescent="0.4">
      <c r="B13" s="20">
        <f>IF(II!D13&gt;0,((II!C13-II!E13)/II!D13),0)</f>
        <v>0</v>
      </c>
      <c r="C13" s="20">
        <f t="shared" si="0"/>
        <v>0</v>
      </c>
      <c r="E13" s="20">
        <f>IF((II!I13&gt;0),((II!H13-II!J13)/II!I13),0)</f>
        <v>0</v>
      </c>
      <c r="F13" s="20">
        <f t="shared" si="1"/>
        <v>0</v>
      </c>
    </row>
    <row r="14" spans="1:6" x14ac:dyDescent="0.4">
      <c r="B14" s="20">
        <f>IF(II!D14&gt;0,((II!C14-II!E14)/II!D14),0)</f>
        <v>0</v>
      </c>
      <c r="C14" s="20">
        <f t="shared" si="0"/>
        <v>0</v>
      </c>
      <c r="E14" s="20">
        <f>IF((II!I14&gt;0),((II!H14-II!J14)/II!I14),0)</f>
        <v>0</v>
      </c>
      <c r="F14" s="20">
        <f t="shared" si="1"/>
        <v>0</v>
      </c>
    </row>
    <row r="15" spans="1:6" x14ac:dyDescent="0.4">
      <c r="B15" s="20">
        <f>IF(II!D15&gt;0,((II!C15-II!E15)/II!D15),0)</f>
        <v>0</v>
      </c>
      <c r="C15" s="20">
        <f t="shared" si="0"/>
        <v>0</v>
      </c>
      <c r="E15" s="20">
        <f>IF((II!I15&gt;0),((II!H15-II!J15)/II!I15),0)</f>
        <v>0</v>
      </c>
      <c r="F15" s="20">
        <f t="shared" si="1"/>
        <v>0</v>
      </c>
    </row>
    <row r="16" spans="1:6" x14ac:dyDescent="0.4">
      <c r="B16" s="20">
        <f>IF(II!D16&gt;0,((II!C16-II!E16)/II!D16),0)</f>
        <v>0</v>
      </c>
      <c r="C16" s="20">
        <f t="shared" si="0"/>
        <v>0</v>
      </c>
      <c r="E16" s="20">
        <f>IF((II!I16&gt;0),((II!H16-II!J16)/II!I16),0)</f>
        <v>0</v>
      </c>
      <c r="F16" s="20">
        <f t="shared" si="1"/>
        <v>0</v>
      </c>
    </row>
    <row r="17" spans="2:6" x14ac:dyDescent="0.4">
      <c r="B17" s="20">
        <f>IF(II!D17&gt;0,((II!C17-II!E17)/II!D17),0)</f>
        <v>0</v>
      </c>
      <c r="C17" s="20">
        <f t="shared" si="0"/>
        <v>0</v>
      </c>
      <c r="E17" s="20">
        <f>IF((II!I17&gt;0),((II!H17-II!J17)/II!I17),0)</f>
        <v>0</v>
      </c>
      <c r="F17" s="20">
        <f t="shared" si="1"/>
        <v>0</v>
      </c>
    </row>
    <row r="18" spans="2:6" x14ac:dyDescent="0.4">
      <c r="B18" s="20">
        <f>IF(II!D18&gt;0,((II!C18-II!E18)/II!D18),0)</f>
        <v>0</v>
      </c>
      <c r="C18" s="20">
        <f t="shared" si="0"/>
        <v>0</v>
      </c>
      <c r="E18" s="20">
        <f>IF((II!I18&gt;0),((II!H18-II!J18)/II!I18),0)</f>
        <v>0</v>
      </c>
      <c r="F18" s="20">
        <f t="shared" si="1"/>
        <v>0</v>
      </c>
    </row>
    <row r="19" spans="2:6" x14ac:dyDescent="0.4">
      <c r="B19" s="20">
        <f>IF(II!D19&gt;0,((II!C19-II!E19)/II!D19),0)</f>
        <v>0</v>
      </c>
      <c r="C19" s="20">
        <f t="shared" si="0"/>
        <v>0</v>
      </c>
      <c r="E19" s="20">
        <f>IF((II!I19&gt;0),((II!H19-II!J19)/II!I19),0)</f>
        <v>0</v>
      </c>
      <c r="F19" s="20">
        <f t="shared" si="1"/>
        <v>0</v>
      </c>
    </row>
    <row r="20" spans="2:6" x14ac:dyDescent="0.4">
      <c r="B20" s="20">
        <f>IF(II!D20&gt;0,((II!C20-II!E20)/II!D20),0)</f>
        <v>0</v>
      </c>
      <c r="C20" s="20">
        <f t="shared" si="0"/>
        <v>0</v>
      </c>
      <c r="E20" s="20">
        <f>IF((II!I20&gt;0),((II!H20-II!J20)/II!I20),0)</f>
        <v>0</v>
      </c>
      <c r="F20" s="20">
        <f t="shared" si="1"/>
        <v>0</v>
      </c>
    </row>
    <row r="21" spans="2:6" x14ac:dyDescent="0.4">
      <c r="B21" s="20">
        <f>IF(II!D21&gt;0,((II!C21-II!E21)/II!D21),0)</f>
        <v>0</v>
      </c>
      <c r="C21" s="20">
        <f t="shared" si="0"/>
        <v>0</v>
      </c>
      <c r="E21" s="20">
        <f>IF((II!I21&gt;0),((II!H21-II!J21)/II!I21),0)</f>
        <v>0</v>
      </c>
      <c r="F21" s="20">
        <f t="shared" si="1"/>
        <v>0</v>
      </c>
    </row>
    <row r="22" spans="2:6" x14ac:dyDescent="0.4">
      <c r="B22" s="20">
        <f>IF(II!D22&gt;0,((II!C22-II!E22)/II!D22),0)</f>
        <v>0</v>
      </c>
      <c r="C22" s="20">
        <f t="shared" si="0"/>
        <v>0</v>
      </c>
      <c r="E22" s="20">
        <f>IF((II!I22&gt;0),((II!H22-II!J22)/II!I22),0)</f>
        <v>0</v>
      </c>
      <c r="F22" s="20">
        <f t="shared" si="1"/>
        <v>0</v>
      </c>
    </row>
    <row r="23" spans="2:6" x14ac:dyDescent="0.4">
      <c r="B23" s="20">
        <f>IF(II!D23&gt;0,((II!C23-II!E23)/II!D23),0)</f>
        <v>0</v>
      </c>
      <c r="C23" s="20">
        <f t="shared" si="0"/>
        <v>0</v>
      </c>
      <c r="E23" s="20">
        <f>IF((II!I23&gt;0),((II!H23-II!J23)/II!I23),0)</f>
        <v>0</v>
      </c>
      <c r="F23" s="20">
        <f t="shared" si="1"/>
        <v>0</v>
      </c>
    </row>
    <row r="24" spans="2:6" x14ac:dyDescent="0.4">
      <c r="B24" s="20">
        <f>IF(II!D24&gt;0,((II!C24-II!E24)/II!D24),0)</f>
        <v>0</v>
      </c>
      <c r="C24" s="20">
        <f t="shared" si="0"/>
        <v>0</v>
      </c>
      <c r="E24" s="20">
        <f>IF((II!I24&gt;0),((II!H24-II!J24)/II!I24),0)</f>
        <v>0</v>
      </c>
      <c r="F24" s="20">
        <f t="shared" si="1"/>
        <v>0</v>
      </c>
    </row>
    <row r="25" spans="2:6" x14ac:dyDescent="0.4">
      <c r="B25" s="20">
        <f>IF(II!D25&gt;0,((II!C25-II!E25)/II!D25),0)</f>
        <v>0</v>
      </c>
      <c r="C25" s="20">
        <f t="shared" si="0"/>
        <v>0</v>
      </c>
      <c r="E25" s="20">
        <f>IF((II!I25&gt;0),((II!H25-II!J25)/II!I25),0)</f>
        <v>0</v>
      </c>
      <c r="F25" s="20">
        <f t="shared" si="1"/>
        <v>0</v>
      </c>
    </row>
    <row r="26" spans="2:6" x14ac:dyDescent="0.4">
      <c r="B26" s="20">
        <f>IF(II!D26&gt;0,((II!C26-II!E26)/II!D26),0)</f>
        <v>0</v>
      </c>
      <c r="C26" s="20">
        <f t="shared" si="0"/>
        <v>0</v>
      </c>
      <c r="E26" s="20">
        <f>IF((II!I26&gt;0),((II!H26-II!J26)/II!I26),0)</f>
        <v>0</v>
      </c>
      <c r="F26" s="20">
        <f t="shared" si="1"/>
        <v>0</v>
      </c>
    </row>
    <row r="27" spans="2:6" x14ac:dyDescent="0.4">
      <c r="B27" s="20">
        <f>IF(II!D27&gt;0,((II!C27-II!E27)/II!D27),0)</f>
        <v>0</v>
      </c>
      <c r="C27" s="20">
        <f t="shared" si="0"/>
        <v>0</v>
      </c>
      <c r="E27" s="20">
        <f>IF((II!I27&gt;0),((II!H27-II!J27)/II!I27),0)</f>
        <v>0</v>
      </c>
      <c r="F27" s="20">
        <f t="shared" si="1"/>
        <v>0</v>
      </c>
    </row>
    <row r="28" spans="2:6" x14ac:dyDescent="0.4">
      <c r="B28" s="20">
        <f>IF(II!D28&gt;0,((II!C28-II!E28)/II!D28),0)</f>
        <v>0</v>
      </c>
      <c r="C28" s="20">
        <f t="shared" si="0"/>
        <v>0</v>
      </c>
      <c r="E28" s="20">
        <f>IF((II!I28&gt;0),((II!H28-II!J28)/II!I28),0)</f>
        <v>0</v>
      </c>
      <c r="F28" s="20">
        <f t="shared" si="1"/>
        <v>0</v>
      </c>
    </row>
    <row r="29" spans="2:6" x14ac:dyDescent="0.4">
      <c r="B29" s="20">
        <f>IF(II!D29&gt;0,((II!C29-II!E29)/II!D29),0)</f>
        <v>0</v>
      </c>
      <c r="C29" s="20">
        <f t="shared" si="0"/>
        <v>0</v>
      </c>
      <c r="E29" s="20">
        <f>IF((II!I29&gt;0),((II!H29-II!J29)/II!I29),0)</f>
        <v>0</v>
      </c>
      <c r="F29" s="20">
        <f t="shared" si="1"/>
        <v>0</v>
      </c>
    </row>
    <row r="30" spans="2:6" ht="12.6" thickBot="1" x14ac:dyDescent="0.45">
      <c r="C30" s="125">
        <f>SUM(C9:C29)</f>
        <v>166.65</v>
      </c>
      <c r="F30" s="125">
        <f>SUM(F9:F29)</f>
        <v>2083.3125</v>
      </c>
    </row>
    <row r="31" spans="2:6" ht="12.6" thickTop="1" x14ac:dyDescent="0.4"/>
    <row r="32" spans="2:6" ht="15" x14ac:dyDescent="0.5">
      <c r="B32" s="138" t="s">
        <v>23</v>
      </c>
      <c r="C32" s="138"/>
      <c r="D32" s="138"/>
      <c r="E32" s="138"/>
      <c r="F32" s="138"/>
    </row>
    <row r="33" spans="2:6" x14ac:dyDescent="0.4">
      <c r="B33" s="142" t="s">
        <v>161</v>
      </c>
      <c r="C33" s="142"/>
      <c r="E33" s="142" t="s">
        <v>162</v>
      </c>
      <c r="F33" s="142"/>
    </row>
    <row r="34" spans="2:6" s="15" customFormat="1" x14ac:dyDescent="0.4">
      <c r="B34" s="124" t="s">
        <v>163</v>
      </c>
      <c r="C34" s="124" t="s">
        <v>164</v>
      </c>
      <c r="E34" s="124" t="s">
        <v>163</v>
      </c>
      <c r="F34" s="124" t="s">
        <v>164</v>
      </c>
    </row>
    <row r="35" spans="2:6" x14ac:dyDescent="0.4">
      <c r="B35" s="20">
        <f>IF(II!D9&gt;1,((II!C9-II!E9)/II!D9),0)</f>
        <v>1999.8</v>
      </c>
      <c r="C35" s="20">
        <f>B35/12</f>
        <v>166.65</v>
      </c>
      <c r="E35" s="20">
        <f>IF((II!I9&gt;1),((II!H9-II!J9)/II!I9),0)</f>
        <v>24999.75</v>
      </c>
      <c r="F35" s="20">
        <f>E35/12</f>
        <v>2083.3125</v>
      </c>
    </row>
    <row r="36" spans="2:6" x14ac:dyDescent="0.4">
      <c r="B36" s="20">
        <f>IF(II!D10&gt;1,((II!C10-II!E10)/II!D10),0)</f>
        <v>0</v>
      </c>
      <c r="C36" s="20">
        <f t="shared" ref="C36:C55" si="2">B36/12</f>
        <v>0</v>
      </c>
      <c r="E36" s="20">
        <f>IF((II!I10&gt;1),((II!H10-II!J10)/II!I10),0)</f>
        <v>0</v>
      </c>
      <c r="F36" s="20">
        <f t="shared" ref="F36:F55" si="3">E36/12</f>
        <v>0</v>
      </c>
    </row>
    <row r="37" spans="2:6" x14ac:dyDescent="0.4">
      <c r="B37" s="20">
        <f>IF(II!D11&gt;1,((II!C11-II!E11)/II!D11),0)</f>
        <v>0</v>
      </c>
      <c r="C37" s="20">
        <f t="shared" si="2"/>
        <v>0</v>
      </c>
      <c r="E37" s="20">
        <f>IF((II!I11&gt;1),((II!H11-II!J11)/II!I11),0)</f>
        <v>0</v>
      </c>
      <c r="F37" s="20">
        <f t="shared" si="3"/>
        <v>0</v>
      </c>
    </row>
    <row r="38" spans="2:6" x14ac:dyDescent="0.4">
      <c r="B38" s="20">
        <f>IF(II!D12&gt;1,((II!C12-II!E12)/II!D12),0)</f>
        <v>0</v>
      </c>
      <c r="C38" s="20">
        <f t="shared" si="2"/>
        <v>0</v>
      </c>
      <c r="E38" s="20">
        <f>IF((II!I12&gt;1),((II!H12-II!J12)/II!I12),0)</f>
        <v>0</v>
      </c>
      <c r="F38" s="20">
        <f t="shared" si="3"/>
        <v>0</v>
      </c>
    </row>
    <row r="39" spans="2:6" x14ac:dyDescent="0.4">
      <c r="B39" s="20">
        <f>IF(II!D13&gt;1,((II!C13-II!E13)/II!D13),0)</f>
        <v>0</v>
      </c>
      <c r="C39" s="20">
        <f t="shared" si="2"/>
        <v>0</v>
      </c>
      <c r="E39" s="20">
        <f>IF((II!I13&gt;1),((II!H13-II!J13)/II!I13),0)</f>
        <v>0</v>
      </c>
      <c r="F39" s="20">
        <f t="shared" si="3"/>
        <v>0</v>
      </c>
    </row>
    <row r="40" spans="2:6" x14ac:dyDescent="0.4">
      <c r="B40" s="20">
        <f>IF(II!D14&gt;1,((II!C14-II!E14)/II!D14),0)</f>
        <v>0</v>
      </c>
      <c r="C40" s="20">
        <f t="shared" si="2"/>
        <v>0</v>
      </c>
      <c r="E40" s="20">
        <f>IF((II!I14&gt;1),((II!H14-II!J14)/II!I14),0)</f>
        <v>0</v>
      </c>
      <c r="F40" s="20">
        <f t="shared" si="3"/>
        <v>0</v>
      </c>
    </row>
    <row r="41" spans="2:6" x14ac:dyDescent="0.4">
      <c r="B41" s="20">
        <f>IF(II!D15&gt;1,((II!C15-II!E15)/II!D15),0)</f>
        <v>0</v>
      </c>
      <c r="C41" s="20">
        <f t="shared" si="2"/>
        <v>0</v>
      </c>
      <c r="E41" s="20">
        <f>IF((II!I15&gt;1),((II!H15-II!J15)/II!I15),0)</f>
        <v>0</v>
      </c>
      <c r="F41" s="20">
        <f t="shared" si="3"/>
        <v>0</v>
      </c>
    </row>
    <row r="42" spans="2:6" x14ac:dyDescent="0.4">
      <c r="B42" s="20">
        <f>IF(II!D16&gt;1,((II!C16-II!E16)/II!D16),0)</f>
        <v>0</v>
      </c>
      <c r="C42" s="20">
        <f t="shared" si="2"/>
        <v>0</v>
      </c>
      <c r="E42" s="20">
        <f>IF((II!I16&gt;1),((II!H16-II!J16)/II!I16),0)</f>
        <v>0</v>
      </c>
      <c r="F42" s="20">
        <f t="shared" si="3"/>
        <v>0</v>
      </c>
    </row>
    <row r="43" spans="2:6" x14ac:dyDescent="0.4">
      <c r="B43" s="20">
        <f>IF(II!D17&gt;1,((II!C17-II!E17)/II!D17),0)</f>
        <v>0</v>
      </c>
      <c r="C43" s="20">
        <f t="shared" si="2"/>
        <v>0</v>
      </c>
      <c r="E43" s="20">
        <f>IF((II!I17&gt;1),((II!H17-II!J17)/II!I17),0)</f>
        <v>0</v>
      </c>
      <c r="F43" s="20">
        <f t="shared" si="3"/>
        <v>0</v>
      </c>
    </row>
    <row r="44" spans="2:6" x14ac:dyDescent="0.4">
      <c r="B44" s="20">
        <f>IF(II!D18&gt;1,((II!C18-II!E18)/II!D18),0)</f>
        <v>0</v>
      </c>
      <c r="C44" s="20">
        <f t="shared" si="2"/>
        <v>0</v>
      </c>
      <c r="E44" s="20">
        <f>IF((II!I18&gt;1),((II!H18-II!J18)/II!I18),0)</f>
        <v>0</v>
      </c>
      <c r="F44" s="20">
        <f t="shared" si="3"/>
        <v>0</v>
      </c>
    </row>
    <row r="45" spans="2:6" x14ac:dyDescent="0.4">
      <c r="B45" s="20">
        <f>IF(II!D19&gt;1,((II!C19-II!E19)/II!D19),0)</f>
        <v>0</v>
      </c>
      <c r="C45" s="20">
        <f t="shared" si="2"/>
        <v>0</v>
      </c>
      <c r="E45" s="20">
        <f>IF((II!I19&gt;1),((II!H19-II!J19)/II!I19),0)</f>
        <v>0</v>
      </c>
      <c r="F45" s="20">
        <f t="shared" si="3"/>
        <v>0</v>
      </c>
    </row>
    <row r="46" spans="2:6" x14ac:dyDescent="0.4">
      <c r="B46" s="20">
        <f>IF(II!D20&gt;1,((II!C20-II!E20)/II!D20),0)</f>
        <v>0</v>
      </c>
      <c r="C46" s="20">
        <f t="shared" si="2"/>
        <v>0</v>
      </c>
      <c r="E46" s="20">
        <f>IF((II!I20&gt;1),((II!H20-II!J20)/II!I20),0)</f>
        <v>0</v>
      </c>
      <c r="F46" s="20">
        <f t="shared" si="3"/>
        <v>0</v>
      </c>
    </row>
    <row r="47" spans="2:6" x14ac:dyDescent="0.4">
      <c r="B47" s="20">
        <f>IF(II!D21&gt;1,((II!C21-II!E21)/II!D21),0)</f>
        <v>0</v>
      </c>
      <c r="C47" s="20">
        <f t="shared" si="2"/>
        <v>0</v>
      </c>
      <c r="E47" s="20">
        <f>IF((II!I21&gt;1),((II!H21-II!J21)/II!I21),0)</f>
        <v>0</v>
      </c>
      <c r="F47" s="20">
        <f t="shared" si="3"/>
        <v>0</v>
      </c>
    </row>
    <row r="48" spans="2:6" x14ac:dyDescent="0.4">
      <c r="B48" s="20">
        <f>IF(II!D22&gt;1,((II!C22-II!E22)/II!D22),0)</f>
        <v>0</v>
      </c>
      <c r="C48" s="20">
        <f t="shared" si="2"/>
        <v>0</v>
      </c>
      <c r="E48" s="20">
        <f>IF((II!I22&gt;1),((II!H22-II!J22)/II!I22),0)</f>
        <v>0</v>
      </c>
      <c r="F48" s="20">
        <f t="shared" si="3"/>
        <v>0</v>
      </c>
    </row>
    <row r="49" spans="2:6" x14ac:dyDescent="0.4">
      <c r="B49" s="20">
        <f>IF(II!D23&gt;1,((II!C23-II!E23)/II!D23),0)</f>
        <v>0</v>
      </c>
      <c r="C49" s="20">
        <f t="shared" si="2"/>
        <v>0</v>
      </c>
      <c r="E49" s="20">
        <f>IF((II!I23&gt;1),((II!H23-II!J23)/II!I23),0)</f>
        <v>0</v>
      </c>
      <c r="F49" s="20">
        <f t="shared" si="3"/>
        <v>0</v>
      </c>
    </row>
    <row r="50" spans="2:6" x14ac:dyDescent="0.4">
      <c r="B50" s="20">
        <f>IF(II!D24&gt;1,((II!C24-II!E24)/II!D24),0)</f>
        <v>0</v>
      </c>
      <c r="C50" s="20">
        <f t="shared" si="2"/>
        <v>0</v>
      </c>
      <c r="E50" s="20">
        <f>IF((II!I24&gt;1),((II!H24-II!J24)/II!I24),0)</f>
        <v>0</v>
      </c>
      <c r="F50" s="20">
        <f t="shared" si="3"/>
        <v>0</v>
      </c>
    </row>
    <row r="51" spans="2:6" x14ac:dyDescent="0.4">
      <c r="B51" s="20">
        <f>IF(II!D25&gt;1,((II!C25-II!E25)/II!D25),0)</f>
        <v>0</v>
      </c>
      <c r="C51" s="20">
        <f t="shared" si="2"/>
        <v>0</v>
      </c>
      <c r="E51" s="20">
        <f>IF((II!I25&gt;1),((II!H25-II!J25)/II!I25),0)</f>
        <v>0</v>
      </c>
      <c r="F51" s="20">
        <f t="shared" si="3"/>
        <v>0</v>
      </c>
    </row>
    <row r="52" spans="2:6" x14ac:dyDescent="0.4">
      <c r="B52" s="20">
        <f>IF(II!D26&gt;1,((II!C26-II!E26)/II!D26),0)</f>
        <v>0</v>
      </c>
      <c r="C52" s="20">
        <f t="shared" si="2"/>
        <v>0</v>
      </c>
      <c r="E52" s="20">
        <f>IF((II!I26&gt;1),((II!H26-II!J26)/II!I26),0)</f>
        <v>0</v>
      </c>
      <c r="F52" s="20">
        <f t="shared" si="3"/>
        <v>0</v>
      </c>
    </row>
    <row r="53" spans="2:6" x14ac:dyDescent="0.4">
      <c r="B53" s="20">
        <f>IF(II!D27&gt;1,((II!C27-II!E27)/II!D27),0)</f>
        <v>0</v>
      </c>
      <c r="C53" s="20">
        <f t="shared" si="2"/>
        <v>0</v>
      </c>
      <c r="E53" s="20">
        <f>IF((II!I27&gt;1),((II!H27-II!J27)/II!I27),0)</f>
        <v>0</v>
      </c>
      <c r="F53" s="20">
        <f t="shared" si="3"/>
        <v>0</v>
      </c>
    </row>
    <row r="54" spans="2:6" x14ac:dyDescent="0.4">
      <c r="B54" s="20">
        <f>IF(II!D28&gt;1,((II!C28-II!E28)/II!D28),0)</f>
        <v>0</v>
      </c>
      <c r="C54" s="20">
        <f t="shared" si="2"/>
        <v>0</v>
      </c>
      <c r="E54" s="20">
        <f>IF((II!I28&gt;1),((II!H28-II!J28)/II!I28),0)</f>
        <v>0</v>
      </c>
      <c r="F54" s="20">
        <f t="shared" si="3"/>
        <v>0</v>
      </c>
    </row>
    <row r="55" spans="2:6" x14ac:dyDescent="0.4">
      <c r="B55" s="20">
        <f>IF(II!D29&gt;1,((II!C29-II!E29)/II!D29),0)</f>
        <v>0</v>
      </c>
      <c r="C55" s="20">
        <f t="shared" si="2"/>
        <v>0</v>
      </c>
      <c r="E55" s="20">
        <f>IF((II!I29&gt;1),((II!H29-II!J29)/II!I29),0)</f>
        <v>0</v>
      </c>
      <c r="F55" s="20">
        <f t="shared" si="3"/>
        <v>0</v>
      </c>
    </row>
    <row r="56" spans="2:6" ht="12.6" thickBot="1" x14ac:dyDescent="0.45">
      <c r="C56" s="125">
        <f>SUM(C35:C55)</f>
        <v>166.65</v>
      </c>
      <c r="F56" s="125">
        <f>SUM(F35:F55)</f>
        <v>2083.3125</v>
      </c>
    </row>
    <row r="57" spans="2:6" ht="12.6" thickTop="1" x14ac:dyDescent="0.4"/>
    <row r="58" spans="2:6" ht="15" x14ac:dyDescent="0.5">
      <c r="B58" s="138" t="s">
        <v>24</v>
      </c>
      <c r="C58" s="138"/>
      <c r="D58" s="138"/>
      <c r="E58" s="138"/>
      <c r="F58" s="138"/>
    </row>
    <row r="59" spans="2:6" x14ac:dyDescent="0.4">
      <c r="B59" s="142" t="s">
        <v>161</v>
      </c>
      <c r="C59" s="142"/>
      <c r="E59" s="142" t="s">
        <v>162</v>
      </c>
      <c r="F59" s="142"/>
    </row>
    <row r="60" spans="2:6" s="15" customFormat="1" x14ac:dyDescent="0.4">
      <c r="B60" s="124" t="s">
        <v>163</v>
      </c>
      <c r="C60" s="124" t="s">
        <v>164</v>
      </c>
      <c r="E60" s="124" t="s">
        <v>163</v>
      </c>
      <c r="F60" s="124" t="s">
        <v>164</v>
      </c>
    </row>
    <row r="61" spans="2:6" x14ac:dyDescent="0.4">
      <c r="B61" s="20">
        <f>IF(II!D9&gt;2,((II!C9-II!E9)/II!D9),0)</f>
        <v>1999.8</v>
      </c>
      <c r="C61" s="20">
        <f>B61/12</f>
        <v>166.65</v>
      </c>
      <c r="E61" s="20">
        <f>IF((II!I9&gt;2),((II!H9-II!J9)/II!I9),0)</f>
        <v>24999.75</v>
      </c>
      <c r="F61" s="20">
        <f>E61/12</f>
        <v>2083.3125</v>
      </c>
    </row>
    <row r="62" spans="2:6" x14ac:dyDescent="0.4">
      <c r="B62" s="20">
        <f>IF(II!D10&gt;2,((II!C10-II!E10)/II!D10),0)</f>
        <v>0</v>
      </c>
      <c r="C62" s="20">
        <f t="shared" ref="C62:C81" si="4">B62/12</f>
        <v>0</v>
      </c>
      <c r="E62" s="20">
        <f>IF((II!I10&gt;2),((II!H10-II!J10)/II!I10),0)</f>
        <v>0</v>
      </c>
      <c r="F62" s="20">
        <f t="shared" ref="F62:F81" si="5">E62/12</f>
        <v>0</v>
      </c>
    </row>
    <row r="63" spans="2:6" x14ac:dyDescent="0.4">
      <c r="B63" s="20">
        <f>IF(II!D11&gt;2,((II!C11-II!E11)/II!D11),0)</f>
        <v>0</v>
      </c>
      <c r="C63" s="20">
        <f t="shared" si="4"/>
        <v>0</v>
      </c>
      <c r="E63" s="20">
        <f>IF((II!I11&gt;2),((II!H11-II!J11)/II!I11),0)</f>
        <v>0</v>
      </c>
      <c r="F63" s="20">
        <f t="shared" si="5"/>
        <v>0</v>
      </c>
    </row>
    <row r="64" spans="2:6" x14ac:dyDescent="0.4">
      <c r="B64" s="20">
        <f>IF(II!D12&gt;2,((II!C12-II!E12)/II!D12),0)</f>
        <v>0</v>
      </c>
      <c r="C64" s="20">
        <f t="shared" si="4"/>
        <v>0</v>
      </c>
      <c r="E64" s="20">
        <f>IF((II!I12&gt;2),((II!H12-II!J12)/II!I12),0)</f>
        <v>0</v>
      </c>
      <c r="F64" s="20">
        <f t="shared" si="5"/>
        <v>0</v>
      </c>
    </row>
    <row r="65" spans="2:6" x14ac:dyDescent="0.4">
      <c r="B65" s="20">
        <f>IF(II!D13&gt;2,((II!C13-II!E13)/II!D13),0)</f>
        <v>0</v>
      </c>
      <c r="C65" s="20">
        <f t="shared" si="4"/>
        <v>0</v>
      </c>
      <c r="E65" s="20">
        <f>IF((II!I13&gt;2),((II!H13-II!J13)/II!I13),0)</f>
        <v>0</v>
      </c>
      <c r="F65" s="20">
        <f t="shared" si="5"/>
        <v>0</v>
      </c>
    </row>
    <row r="66" spans="2:6" x14ac:dyDescent="0.4">
      <c r="B66" s="20">
        <f>IF(II!D14&gt;2,((II!C14-II!E14)/II!D14),0)</f>
        <v>0</v>
      </c>
      <c r="C66" s="20">
        <f t="shared" si="4"/>
        <v>0</v>
      </c>
      <c r="E66" s="20">
        <f>IF((II!I14&gt;2),((II!H14-II!J14)/II!I14),0)</f>
        <v>0</v>
      </c>
      <c r="F66" s="20">
        <f t="shared" si="5"/>
        <v>0</v>
      </c>
    </row>
    <row r="67" spans="2:6" x14ac:dyDescent="0.4">
      <c r="B67" s="20">
        <f>IF(II!D15&gt;2,((II!C15-II!E15)/II!D15),0)</f>
        <v>0</v>
      </c>
      <c r="C67" s="20">
        <f t="shared" si="4"/>
        <v>0</v>
      </c>
      <c r="E67" s="20">
        <f>IF((II!I15&gt;2),((II!H15-II!J15)/II!I15),0)</f>
        <v>0</v>
      </c>
      <c r="F67" s="20">
        <f t="shared" si="5"/>
        <v>0</v>
      </c>
    </row>
    <row r="68" spans="2:6" x14ac:dyDescent="0.4">
      <c r="B68" s="20">
        <f>IF(II!D16&gt;2,((II!C16-II!E16)/II!D16),0)</f>
        <v>0</v>
      </c>
      <c r="C68" s="20">
        <f t="shared" si="4"/>
        <v>0</v>
      </c>
      <c r="E68" s="20">
        <f>IF((II!I16&gt;2),((II!H16-II!J16)/II!I16),0)</f>
        <v>0</v>
      </c>
      <c r="F68" s="20">
        <f t="shared" si="5"/>
        <v>0</v>
      </c>
    </row>
    <row r="69" spans="2:6" x14ac:dyDescent="0.4">
      <c r="B69" s="20">
        <f>IF(II!D17&gt;2,((II!C17-II!E17)/II!D17),0)</f>
        <v>0</v>
      </c>
      <c r="C69" s="20">
        <f t="shared" si="4"/>
        <v>0</v>
      </c>
      <c r="E69" s="20">
        <f>IF((II!I17&gt;2),((II!H17-II!J17)/II!I17),0)</f>
        <v>0</v>
      </c>
      <c r="F69" s="20">
        <f t="shared" si="5"/>
        <v>0</v>
      </c>
    </row>
    <row r="70" spans="2:6" x14ac:dyDescent="0.4">
      <c r="B70" s="20">
        <f>IF(II!D18&gt;2,((II!C18-II!E18)/II!D18),0)</f>
        <v>0</v>
      </c>
      <c r="C70" s="20">
        <f t="shared" si="4"/>
        <v>0</v>
      </c>
      <c r="E70" s="20">
        <f>IF((II!I18&gt;2),((II!H18-II!J18)/II!I18),0)</f>
        <v>0</v>
      </c>
      <c r="F70" s="20">
        <f t="shared" si="5"/>
        <v>0</v>
      </c>
    </row>
    <row r="71" spans="2:6" x14ac:dyDescent="0.4">
      <c r="B71" s="20">
        <f>IF(II!D19&gt;2,((II!C19-II!E19)/II!D19),0)</f>
        <v>0</v>
      </c>
      <c r="C71" s="20">
        <f t="shared" si="4"/>
        <v>0</v>
      </c>
      <c r="E71" s="20">
        <f>IF((II!I19&gt;2),((II!H19-II!J19)/II!I19),0)</f>
        <v>0</v>
      </c>
      <c r="F71" s="20">
        <f t="shared" si="5"/>
        <v>0</v>
      </c>
    </row>
    <row r="72" spans="2:6" x14ac:dyDescent="0.4">
      <c r="B72" s="20">
        <f>IF(II!D20&gt;2,((II!C20-II!E20)/II!D20),0)</f>
        <v>0</v>
      </c>
      <c r="C72" s="20">
        <f t="shared" si="4"/>
        <v>0</v>
      </c>
      <c r="E72" s="20">
        <f>IF((II!I20&gt;2),((II!H20-II!J20)/II!I20),0)</f>
        <v>0</v>
      </c>
      <c r="F72" s="20">
        <f t="shared" si="5"/>
        <v>0</v>
      </c>
    </row>
    <row r="73" spans="2:6" x14ac:dyDescent="0.4">
      <c r="B73" s="20">
        <f>IF(II!D21&gt;2,((II!C21-II!E21)/II!D21),0)</f>
        <v>0</v>
      </c>
      <c r="C73" s="20">
        <f t="shared" si="4"/>
        <v>0</v>
      </c>
      <c r="E73" s="20">
        <f>IF((II!I21&gt;2),((II!H21-II!J21)/II!I21),0)</f>
        <v>0</v>
      </c>
      <c r="F73" s="20">
        <f t="shared" si="5"/>
        <v>0</v>
      </c>
    </row>
    <row r="74" spans="2:6" x14ac:dyDescent="0.4">
      <c r="B74" s="20">
        <f>IF(II!D22&gt;2,((II!C22-II!E22)/II!D22),0)</f>
        <v>0</v>
      </c>
      <c r="C74" s="20">
        <f t="shared" si="4"/>
        <v>0</v>
      </c>
      <c r="E74" s="20">
        <f>IF((II!I22&gt;2),((II!H22-II!J22)/II!I22),0)</f>
        <v>0</v>
      </c>
      <c r="F74" s="20">
        <f t="shared" si="5"/>
        <v>0</v>
      </c>
    </row>
    <row r="75" spans="2:6" x14ac:dyDescent="0.4">
      <c r="B75" s="20">
        <f>IF(II!D23&gt;2,((II!C23-II!E23)/II!D23),0)</f>
        <v>0</v>
      </c>
      <c r="C75" s="20">
        <f t="shared" si="4"/>
        <v>0</v>
      </c>
      <c r="E75" s="20">
        <f>IF((II!I23&gt;2),((II!H23-II!J23)/II!I23),0)</f>
        <v>0</v>
      </c>
      <c r="F75" s="20">
        <f t="shared" si="5"/>
        <v>0</v>
      </c>
    </row>
    <row r="76" spans="2:6" x14ac:dyDescent="0.4">
      <c r="B76" s="20">
        <f>IF(II!D24&gt;2,((II!C24-II!E24)/II!D24),0)</f>
        <v>0</v>
      </c>
      <c r="C76" s="20">
        <f t="shared" si="4"/>
        <v>0</v>
      </c>
      <c r="E76" s="20">
        <f>IF((II!I24&gt;2),((II!H24-II!J24)/II!I24),0)</f>
        <v>0</v>
      </c>
      <c r="F76" s="20">
        <f t="shared" si="5"/>
        <v>0</v>
      </c>
    </row>
    <row r="77" spans="2:6" x14ac:dyDescent="0.4">
      <c r="B77" s="20">
        <f>IF(II!D25&gt;2,((II!C25-II!E25)/II!D25),0)</f>
        <v>0</v>
      </c>
      <c r="C77" s="20">
        <f t="shared" si="4"/>
        <v>0</v>
      </c>
      <c r="E77" s="20">
        <f>IF((II!I25&gt;2),((II!H25-II!J25)/II!I25),0)</f>
        <v>0</v>
      </c>
      <c r="F77" s="20">
        <f t="shared" si="5"/>
        <v>0</v>
      </c>
    </row>
    <row r="78" spans="2:6" x14ac:dyDescent="0.4">
      <c r="B78" s="20">
        <f>IF(II!D26&gt;2,((II!C26-II!E26)/II!D26),0)</f>
        <v>0</v>
      </c>
      <c r="C78" s="20">
        <f t="shared" si="4"/>
        <v>0</v>
      </c>
      <c r="E78" s="20">
        <f>IF((II!I26&gt;2),((II!H26-II!J26)/II!I26),0)</f>
        <v>0</v>
      </c>
      <c r="F78" s="20">
        <f t="shared" si="5"/>
        <v>0</v>
      </c>
    </row>
    <row r="79" spans="2:6" x14ac:dyDescent="0.4">
      <c r="B79" s="20">
        <f>IF(II!D27&gt;2,((II!C27-II!E27)/II!D27),0)</f>
        <v>0</v>
      </c>
      <c r="C79" s="20">
        <f t="shared" si="4"/>
        <v>0</v>
      </c>
      <c r="E79" s="20">
        <f>IF((II!I27&gt;2),((II!H27-II!J27)/II!I27),0)</f>
        <v>0</v>
      </c>
      <c r="F79" s="20">
        <f t="shared" si="5"/>
        <v>0</v>
      </c>
    </row>
    <row r="80" spans="2:6" x14ac:dyDescent="0.4">
      <c r="B80" s="20">
        <f>IF(II!D28&gt;2,((II!C28-II!E28)/II!D28),0)</f>
        <v>0</v>
      </c>
      <c r="C80" s="20">
        <f t="shared" si="4"/>
        <v>0</v>
      </c>
      <c r="E80" s="20">
        <f>IF((II!I28&gt;2),((II!H28-II!J28)/II!I28),0)</f>
        <v>0</v>
      </c>
      <c r="F80" s="20">
        <f t="shared" si="5"/>
        <v>0</v>
      </c>
    </row>
    <row r="81" spans="2:6" x14ac:dyDescent="0.4">
      <c r="B81" s="20">
        <f>IF(II!D29&gt;2,((II!C29-II!E29)/II!D29),0)</f>
        <v>0</v>
      </c>
      <c r="C81" s="20">
        <f t="shared" si="4"/>
        <v>0</v>
      </c>
      <c r="E81" s="20">
        <f>IF((II!I29&gt;2),((II!H29-II!J29)/II!I29),0)</f>
        <v>0</v>
      </c>
      <c r="F81" s="20">
        <f t="shared" si="5"/>
        <v>0</v>
      </c>
    </row>
    <row r="82" spans="2:6" ht="12.6" thickBot="1" x14ac:dyDescent="0.45">
      <c r="C82" s="125">
        <f>SUM(C61:C81)</f>
        <v>166.65</v>
      </c>
      <c r="F82" s="125">
        <f>SUM(F61:F81)</f>
        <v>2083.3125</v>
      </c>
    </row>
    <row r="83" spans="2:6" ht="12.6" thickTop="1" x14ac:dyDescent="0.4"/>
    <row r="84" spans="2:6" ht="15" x14ac:dyDescent="0.5">
      <c r="B84" s="138" t="s">
        <v>25</v>
      </c>
      <c r="C84" s="138"/>
      <c r="D84" s="138"/>
      <c r="E84" s="138"/>
      <c r="F84" s="138"/>
    </row>
    <row r="85" spans="2:6" x14ac:dyDescent="0.4">
      <c r="B85" s="142" t="s">
        <v>161</v>
      </c>
      <c r="C85" s="142"/>
      <c r="E85" s="142" t="s">
        <v>162</v>
      </c>
      <c r="F85" s="142"/>
    </row>
    <row r="86" spans="2:6" s="15" customFormat="1" x14ac:dyDescent="0.4">
      <c r="B86" s="124" t="s">
        <v>163</v>
      </c>
      <c r="C86" s="124" t="s">
        <v>164</v>
      </c>
      <c r="E86" s="124" t="s">
        <v>163</v>
      </c>
      <c r="F86" s="124" t="s">
        <v>164</v>
      </c>
    </row>
    <row r="87" spans="2:6" x14ac:dyDescent="0.4">
      <c r="B87" s="20">
        <f>IF(II!D9&gt;3,((II!C9-II!E9)/II!D9),0)</f>
        <v>1999.8</v>
      </c>
      <c r="C87" s="20">
        <f>B87/12</f>
        <v>166.65</v>
      </c>
      <c r="E87" s="20">
        <f>IF((II!I9&gt;3),((II!H9-II!J9)/II!I9),0)</f>
        <v>24999.75</v>
      </c>
      <c r="F87" s="20">
        <f>E87/12</f>
        <v>2083.3125</v>
      </c>
    </row>
    <row r="88" spans="2:6" x14ac:dyDescent="0.4">
      <c r="B88" s="20">
        <f>IF(II!D10&gt;3,((II!C10-II!E10)/II!D10),0)</f>
        <v>0</v>
      </c>
      <c r="C88" s="20">
        <f t="shared" ref="C88:C107" si="6">B88/12</f>
        <v>0</v>
      </c>
      <c r="E88" s="20">
        <f>IF((II!I10&gt;3),((II!H10-II!J10)/II!I10),0)</f>
        <v>0</v>
      </c>
      <c r="F88" s="20">
        <f t="shared" ref="F88:F107" si="7">E88/12</f>
        <v>0</v>
      </c>
    </row>
    <row r="89" spans="2:6" x14ac:dyDescent="0.4">
      <c r="B89" s="20">
        <f>IF(II!D11&gt;3,((II!C11-II!E11)/II!D11),0)</f>
        <v>0</v>
      </c>
      <c r="C89" s="20">
        <f t="shared" si="6"/>
        <v>0</v>
      </c>
      <c r="E89" s="20">
        <f>IF((II!I11&gt;3),((II!H11-II!J11)/II!I11),0)</f>
        <v>0</v>
      </c>
      <c r="F89" s="20">
        <f t="shared" si="7"/>
        <v>0</v>
      </c>
    </row>
    <row r="90" spans="2:6" x14ac:dyDescent="0.4">
      <c r="B90" s="20">
        <f>IF(II!D12&gt;3,((II!C12-II!E12)/II!D12),0)</f>
        <v>0</v>
      </c>
      <c r="C90" s="20">
        <f t="shared" si="6"/>
        <v>0</v>
      </c>
      <c r="E90" s="20">
        <f>IF((II!I12&gt;3),((II!H12-II!J12)/II!I12),0)</f>
        <v>0</v>
      </c>
      <c r="F90" s="20">
        <f t="shared" si="7"/>
        <v>0</v>
      </c>
    </row>
    <row r="91" spans="2:6" x14ac:dyDescent="0.4">
      <c r="B91" s="20">
        <f>IF(II!D13&gt;3,((II!C13-II!E13)/II!D13),0)</f>
        <v>0</v>
      </c>
      <c r="C91" s="20">
        <f t="shared" si="6"/>
        <v>0</v>
      </c>
      <c r="E91" s="20">
        <f>IF((II!I13&gt;3),((II!H13-II!J13)/II!I13),0)</f>
        <v>0</v>
      </c>
      <c r="F91" s="20">
        <f t="shared" si="7"/>
        <v>0</v>
      </c>
    </row>
    <row r="92" spans="2:6" x14ac:dyDescent="0.4">
      <c r="B92" s="20">
        <f>IF(II!D14&gt;3,((II!C14-II!E14)/II!D14),0)</f>
        <v>0</v>
      </c>
      <c r="C92" s="20">
        <f t="shared" si="6"/>
        <v>0</v>
      </c>
      <c r="E92" s="20">
        <f>IF((II!I14&gt;3),((II!H14-II!J14)/II!I14),0)</f>
        <v>0</v>
      </c>
      <c r="F92" s="20">
        <f t="shared" si="7"/>
        <v>0</v>
      </c>
    </row>
    <row r="93" spans="2:6" x14ac:dyDescent="0.4">
      <c r="B93" s="20">
        <f>IF(II!D15&gt;3,((II!C15-II!E15)/II!D15),0)</f>
        <v>0</v>
      </c>
      <c r="C93" s="20">
        <f t="shared" si="6"/>
        <v>0</v>
      </c>
      <c r="E93" s="20">
        <f>IF((II!I15&gt;3),((II!H15-II!J15)/II!I15),0)</f>
        <v>0</v>
      </c>
      <c r="F93" s="20">
        <f t="shared" si="7"/>
        <v>0</v>
      </c>
    </row>
    <row r="94" spans="2:6" x14ac:dyDescent="0.4">
      <c r="B94" s="20">
        <f>IF(II!D16&gt;3,((II!C16-II!E16)/II!D16),0)</f>
        <v>0</v>
      </c>
      <c r="C94" s="20">
        <f t="shared" si="6"/>
        <v>0</v>
      </c>
      <c r="E94" s="20">
        <f>IF((II!I16&gt;3),((II!H16-II!J16)/II!I16),0)</f>
        <v>0</v>
      </c>
      <c r="F94" s="20">
        <f t="shared" si="7"/>
        <v>0</v>
      </c>
    </row>
    <row r="95" spans="2:6" x14ac:dyDescent="0.4">
      <c r="B95" s="20">
        <f>IF(II!D17&gt;3,((II!C17-II!E17)/II!D17),0)</f>
        <v>0</v>
      </c>
      <c r="C95" s="20">
        <f t="shared" si="6"/>
        <v>0</v>
      </c>
      <c r="E95" s="20">
        <f>IF((II!I17&gt;3),((II!H17-II!J17)/II!I17),0)</f>
        <v>0</v>
      </c>
      <c r="F95" s="20">
        <f t="shared" si="7"/>
        <v>0</v>
      </c>
    </row>
    <row r="96" spans="2:6" x14ac:dyDescent="0.4">
      <c r="B96" s="20">
        <f>IF(II!D18&gt;3,((II!C18-II!E18)/II!D18),0)</f>
        <v>0</v>
      </c>
      <c r="C96" s="20">
        <f t="shared" si="6"/>
        <v>0</v>
      </c>
      <c r="E96" s="20">
        <f>IF((II!I18&gt;3),((II!H18-II!J18)/II!I18),0)</f>
        <v>0</v>
      </c>
      <c r="F96" s="20">
        <f t="shared" si="7"/>
        <v>0</v>
      </c>
    </row>
    <row r="97" spans="2:6" x14ac:dyDescent="0.4">
      <c r="B97" s="20">
        <f>IF(II!D19&gt;3,((II!C19-II!E19)/II!D19),0)</f>
        <v>0</v>
      </c>
      <c r="C97" s="20">
        <f t="shared" si="6"/>
        <v>0</v>
      </c>
      <c r="E97" s="20">
        <f>IF((II!I19&gt;3),((II!H19-II!J19)/II!I19),0)</f>
        <v>0</v>
      </c>
      <c r="F97" s="20">
        <f t="shared" si="7"/>
        <v>0</v>
      </c>
    </row>
    <row r="98" spans="2:6" x14ac:dyDescent="0.4">
      <c r="B98" s="20">
        <f>IF(II!D20&gt;3,((II!C20-II!E20)/II!D20),0)</f>
        <v>0</v>
      </c>
      <c r="C98" s="20">
        <f t="shared" si="6"/>
        <v>0</v>
      </c>
      <c r="E98" s="20">
        <f>IF((II!I20&gt;3),((II!H20-II!J20)/II!I20),0)</f>
        <v>0</v>
      </c>
      <c r="F98" s="20">
        <f t="shared" si="7"/>
        <v>0</v>
      </c>
    </row>
    <row r="99" spans="2:6" x14ac:dyDescent="0.4">
      <c r="B99" s="20">
        <f>IF(II!D21&gt;3,((II!C21-II!E21)/II!D21),0)</f>
        <v>0</v>
      </c>
      <c r="C99" s="20">
        <f t="shared" si="6"/>
        <v>0</v>
      </c>
      <c r="E99" s="20">
        <f>IF((II!I21&gt;3),((II!H21-II!J21)/II!I21),0)</f>
        <v>0</v>
      </c>
      <c r="F99" s="20">
        <f t="shared" si="7"/>
        <v>0</v>
      </c>
    </row>
    <row r="100" spans="2:6" x14ac:dyDescent="0.4">
      <c r="B100" s="20">
        <f>IF(II!D22&gt;3,((II!C22-II!E22)/II!D22),0)</f>
        <v>0</v>
      </c>
      <c r="C100" s="20">
        <f t="shared" si="6"/>
        <v>0</v>
      </c>
      <c r="E100" s="20">
        <f>IF((II!I22&gt;3),((II!H22-II!J22)/II!I22),0)</f>
        <v>0</v>
      </c>
      <c r="F100" s="20">
        <f t="shared" si="7"/>
        <v>0</v>
      </c>
    </row>
    <row r="101" spans="2:6" x14ac:dyDescent="0.4">
      <c r="B101" s="20">
        <f>IF(II!D23&gt;3,((II!C23-II!E23)/II!D23),0)</f>
        <v>0</v>
      </c>
      <c r="C101" s="20">
        <f t="shared" si="6"/>
        <v>0</v>
      </c>
      <c r="E101" s="20">
        <f>IF((II!I23&gt;3),((II!H23-II!J23)/II!I23),0)</f>
        <v>0</v>
      </c>
      <c r="F101" s="20">
        <f t="shared" si="7"/>
        <v>0</v>
      </c>
    </row>
    <row r="102" spans="2:6" x14ac:dyDescent="0.4">
      <c r="B102" s="20">
        <f>IF(II!D24&gt;3,((II!C24-II!E24)/II!D24),0)</f>
        <v>0</v>
      </c>
      <c r="C102" s="20">
        <f t="shared" si="6"/>
        <v>0</v>
      </c>
      <c r="E102" s="20">
        <f>IF((II!I24&gt;3),((II!H24-II!J24)/II!I24),0)</f>
        <v>0</v>
      </c>
      <c r="F102" s="20">
        <f t="shared" si="7"/>
        <v>0</v>
      </c>
    </row>
    <row r="103" spans="2:6" x14ac:dyDescent="0.4">
      <c r="B103" s="20">
        <f>IF(II!D25&gt;3,((II!C25-II!E25)/II!D25),0)</f>
        <v>0</v>
      </c>
      <c r="C103" s="20">
        <f t="shared" si="6"/>
        <v>0</v>
      </c>
      <c r="E103" s="20">
        <f>IF((II!I25&gt;3),((II!H25-II!J25)/II!I25),0)</f>
        <v>0</v>
      </c>
      <c r="F103" s="20">
        <f t="shared" si="7"/>
        <v>0</v>
      </c>
    </row>
    <row r="104" spans="2:6" x14ac:dyDescent="0.4">
      <c r="B104" s="20">
        <f>IF(II!D26&gt;3,((II!C26-II!E26)/II!D26),0)</f>
        <v>0</v>
      </c>
      <c r="C104" s="20">
        <f t="shared" si="6"/>
        <v>0</v>
      </c>
      <c r="E104" s="20">
        <f>IF((II!I26&gt;3),((II!H26-II!J26)/II!I26),0)</f>
        <v>0</v>
      </c>
      <c r="F104" s="20">
        <f t="shared" si="7"/>
        <v>0</v>
      </c>
    </row>
    <row r="105" spans="2:6" x14ac:dyDescent="0.4">
      <c r="B105" s="20">
        <f>IF(II!D27&gt;3,((II!C27-II!E27)/II!D27),0)</f>
        <v>0</v>
      </c>
      <c r="C105" s="20">
        <f t="shared" si="6"/>
        <v>0</v>
      </c>
      <c r="E105" s="20">
        <f>IF((II!I27&gt;3),((II!H27-II!J27)/II!I27),0)</f>
        <v>0</v>
      </c>
      <c r="F105" s="20">
        <f t="shared" si="7"/>
        <v>0</v>
      </c>
    </row>
    <row r="106" spans="2:6" x14ac:dyDescent="0.4">
      <c r="B106" s="20">
        <f>IF(II!D28&gt;3,((II!C28-II!E28)/II!D28),0)</f>
        <v>0</v>
      </c>
      <c r="C106" s="20">
        <f t="shared" si="6"/>
        <v>0</v>
      </c>
      <c r="E106" s="20">
        <f>IF((II!I28&gt;3),((II!H28-II!J28)/II!I28),0)</f>
        <v>0</v>
      </c>
      <c r="F106" s="20">
        <f t="shared" si="7"/>
        <v>0</v>
      </c>
    </row>
    <row r="107" spans="2:6" x14ac:dyDescent="0.4">
      <c r="B107" s="20">
        <f>IF(II!D29&gt;3,((II!C29-II!E29)/II!D29),0)</f>
        <v>0</v>
      </c>
      <c r="C107" s="20">
        <f t="shared" si="6"/>
        <v>0</v>
      </c>
      <c r="E107" s="20">
        <f>IF((II!I29&gt;3),((II!H29-II!J29)/II!I29),0)</f>
        <v>0</v>
      </c>
      <c r="F107" s="20">
        <f t="shared" si="7"/>
        <v>0</v>
      </c>
    </row>
    <row r="108" spans="2:6" ht="12.6" thickBot="1" x14ac:dyDescent="0.45">
      <c r="C108" s="125">
        <f>SUM(C87:C107)</f>
        <v>166.65</v>
      </c>
      <c r="F108" s="125">
        <f>SUM(F87:F107)</f>
        <v>2083.3125</v>
      </c>
    </row>
    <row r="109" spans="2:6" ht="12.6" thickTop="1" x14ac:dyDescent="0.4"/>
    <row r="110" spans="2:6" ht="15" x14ac:dyDescent="0.5">
      <c r="B110" s="138" t="s">
        <v>118</v>
      </c>
      <c r="C110" s="138"/>
      <c r="D110" s="138"/>
      <c r="E110" s="138"/>
      <c r="F110" s="138"/>
    </row>
    <row r="111" spans="2:6" x14ac:dyDescent="0.4">
      <c r="B111" s="142" t="s">
        <v>161</v>
      </c>
      <c r="C111" s="142"/>
      <c r="E111" s="142" t="s">
        <v>162</v>
      </c>
      <c r="F111" s="142"/>
    </row>
    <row r="112" spans="2:6" s="15" customFormat="1" x14ac:dyDescent="0.4">
      <c r="B112" s="124" t="s">
        <v>163</v>
      </c>
      <c r="C112" s="124" t="s">
        <v>164</v>
      </c>
      <c r="E112" s="124" t="s">
        <v>163</v>
      </c>
      <c r="F112" s="124" t="s">
        <v>164</v>
      </c>
    </row>
    <row r="113" spans="2:6" x14ac:dyDescent="0.4">
      <c r="B113" s="20">
        <f>IF(II!D9&gt;4,((II!C9-II!E9)/II!D9),0)</f>
        <v>1999.8</v>
      </c>
      <c r="C113" s="20">
        <f>B113/12</f>
        <v>166.65</v>
      </c>
      <c r="E113" s="20">
        <f>IF((II!I9&gt;4),((II!H9-II!J9)/II!I9),0)</f>
        <v>0</v>
      </c>
      <c r="F113" s="20">
        <f>E113/12</f>
        <v>0</v>
      </c>
    </row>
    <row r="114" spans="2:6" x14ac:dyDescent="0.4">
      <c r="B114" s="20">
        <f>IF(II!D10&gt;4,((II!C10-II!E10)/II!D10),0)</f>
        <v>0</v>
      </c>
      <c r="C114" s="20">
        <f t="shared" ref="C114:C133" si="8">B114/12</f>
        <v>0</v>
      </c>
      <c r="E114" s="20">
        <f>IF((II!I10&gt;4),((II!H10-II!J10)/II!I10),0)</f>
        <v>0</v>
      </c>
      <c r="F114" s="20">
        <f t="shared" ref="F114:F133" si="9">E114/12</f>
        <v>0</v>
      </c>
    </row>
    <row r="115" spans="2:6" x14ac:dyDescent="0.4">
      <c r="B115" s="20">
        <f>IF(II!D11&gt;4,((II!C11-II!E11)/II!D11),0)</f>
        <v>0</v>
      </c>
      <c r="C115" s="20">
        <f t="shared" si="8"/>
        <v>0</v>
      </c>
      <c r="E115" s="20">
        <f>IF((II!I11&gt;4),((II!H11-II!J11)/II!I11),0)</f>
        <v>0</v>
      </c>
      <c r="F115" s="20">
        <f t="shared" si="9"/>
        <v>0</v>
      </c>
    </row>
    <row r="116" spans="2:6" x14ac:dyDescent="0.4">
      <c r="B116" s="20">
        <f>IF(II!D12&gt;4,((II!C12-II!E12)/II!D12),0)</f>
        <v>0</v>
      </c>
      <c r="C116" s="20">
        <f t="shared" si="8"/>
        <v>0</v>
      </c>
      <c r="E116" s="20">
        <f>IF((II!I12&gt;4),((II!H12-II!J12)/II!I12),0)</f>
        <v>0</v>
      </c>
      <c r="F116" s="20">
        <f t="shared" si="9"/>
        <v>0</v>
      </c>
    </row>
    <row r="117" spans="2:6" x14ac:dyDescent="0.4">
      <c r="B117" s="20">
        <f>IF(II!D13&gt;4,((II!C13-II!E13)/II!D13),0)</f>
        <v>0</v>
      </c>
      <c r="C117" s="20">
        <f t="shared" si="8"/>
        <v>0</v>
      </c>
      <c r="E117" s="20">
        <f>IF((II!I13&gt;4),((II!H13-II!J13)/II!I13),0)</f>
        <v>0</v>
      </c>
      <c r="F117" s="20">
        <f t="shared" si="9"/>
        <v>0</v>
      </c>
    </row>
    <row r="118" spans="2:6" x14ac:dyDescent="0.4">
      <c r="B118" s="20">
        <f>IF(II!D14&gt;4,((II!C14-II!E14)/II!D14),0)</f>
        <v>0</v>
      </c>
      <c r="C118" s="20">
        <f t="shared" si="8"/>
        <v>0</v>
      </c>
      <c r="E118" s="20">
        <f>IF((II!I14&gt;4),((II!H14-II!J14)/II!I14),0)</f>
        <v>0</v>
      </c>
      <c r="F118" s="20">
        <f t="shared" si="9"/>
        <v>0</v>
      </c>
    </row>
    <row r="119" spans="2:6" x14ac:dyDescent="0.4">
      <c r="B119" s="20">
        <f>IF(II!D15&gt;4,((II!C15-II!E15)/II!D15),0)</f>
        <v>0</v>
      </c>
      <c r="C119" s="20">
        <f t="shared" si="8"/>
        <v>0</v>
      </c>
      <c r="E119" s="20">
        <f>IF((II!I15&gt;4),((II!H15-II!J15)/II!I15),0)</f>
        <v>0</v>
      </c>
      <c r="F119" s="20">
        <f t="shared" si="9"/>
        <v>0</v>
      </c>
    </row>
    <row r="120" spans="2:6" x14ac:dyDescent="0.4">
      <c r="B120" s="20">
        <f>IF(II!D16&gt;4,((II!C16-II!E16)/II!D16),0)</f>
        <v>0</v>
      </c>
      <c r="C120" s="20">
        <f t="shared" si="8"/>
        <v>0</v>
      </c>
      <c r="E120" s="20">
        <f>IF((II!I16&gt;4),((II!H16-II!J16)/II!I16),0)</f>
        <v>0</v>
      </c>
      <c r="F120" s="20">
        <f t="shared" si="9"/>
        <v>0</v>
      </c>
    </row>
    <row r="121" spans="2:6" x14ac:dyDescent="0.4">
      <c r="B121" s="20">
        <f>IF(II!D17&gt;4,((II!C17-II!E17)/II!D17),0)</f>
        <v>0</v>
      </c>
      <c r="C121" s="20">
        <f t="shared" si="8"/>
        <v>0</v>
      </c>
      <c r="E121" s="20">
        <f>IF((II!I17&gt;4),((II!H17-II!J17)/II!I17),0)</f>
        <v>0</v>
      </c>
      <c r="F121" s="20">
        <f t="shared" si="9"/>
        <v>0</v>
      </c>
    </row>
    <row r="122" spans="2:6" x14ac:dyDescent="0.4">
      <c r="B122" s="20">
        <f>IF(II!D18&gt;4,((II!C18-II!E18)/II!D18),0)</f>
        <v>0</v>
      </c>
      <c r="C122" s="20">
        <f t="shared" si="8"/>
        <v>0</v>
      </c>
      <c r="E122" s="20">
        <f>IF((II!I18&gt;4),((II!H18-II!J18)/II!I18),0)</f>
        <v>0</v>
      </c>
      <c r="F122" s="20">
        <f t="shared" si="9"/>
        <v>0</v>
      </c>
    </row>
    <row r="123" spans="2:6" x14ac:dyDescent="0.4">
      <c r="B123" s="20">
        <f>IF(II!D19&gt;4,((II!C19-II!E19)/II!D19),0)</f>
        <v>0</v>
      </c>
      <c r="C123" s="20">
        <f t="shared" si="8"/>
        <v>0</v>
      </c>
      <c r="E123" s="20">
        <f>IF((II!I19&gt;4),((II!H19-II!J19)/II!I19),0)</f>
        <v>0</v>
      </c>
      <c r="F123" s="20">
        <f t="shared" si="9"/>
        <v>0</v>
      </c>
    </row>
    <row r="124" spans="2:6" x14ac:dyDescent="0.4">
      <c r="B124" s="20">
        <f>IF(II!D20&gt;4,((II!C20-II!E20)/II!D20),0)</f>
        <v>0</v>
      </c>
      <c r="C124" s="20">
        <f t="shared" si="8"/>
        <v>0</v>
      </c>
      <c r="E124" s="20">
        <f>IF((II!I20&gt;4),((II!H20-II!J20)/II!I20),0)</f>
        <v>0</v>
      </c>
      <c r="F124" s="20">
        <f t="shared" si="9"/>
        <v>0</v>
      </c>
    </row>
    <row r="125" spans="2:6" x14ac:dyDescent="0.4">
      <c r="B125" s="20">
        <f>IF(II!D21&gt;4,((II!C21-II!E21)/II!D21),0)</f>
        <v>0</v>
      </c>
      <c r="C125" s="20">
        <f t="shared" si="8"/>
        <v>0</v>
      </c>
      <c r="E125" s="20">
        <f>IF((II!I21&gt;4),((II!H21-II!J21)/II!I21),0)</f>
        <v>0</v>
      </c>
      <c r="F125" s="20">
        <f t="shared" si="9"/>
        <v>0</v>
      </c>
    </row>
    <row r="126" spans="2:6" x14ac:dyDescent="0.4">
      <c r="B126" s="20">
        <f>IF(II!D22&gt;4,((II!C22-II!E22)/II!D22),0)</f>
        <v>0</v>
      </c>
      <c r="C126" s="20">
        <f t="shared" si="8"/>
        <v>0</v>
      </c>
      <c r="E126" s="20">
        <f>IF((II!I22&gt;4),((II!H22-II!J22)/II!I22),0)</f>
        <v>0</v>
      </c>
      <c r="F126" s="20">
        <f t="shared" si="9"/>
        <v>0</v>
      </c>
    </row>
    <row r="127" spans="2:6" x14ac:dyDescent="0.4">
      <c r="B127" s="20">
        <f>IF(II!D23&gt;4,((II!C23-II!E23)/II!D23),0)</f>
        <v>0</v>
      </c>
      <c r="C127" s="20">
        <f t="shared" si="8"/>
        <v>0</v>
      </c>
      <c r="E127" s="20">
        <f>IF((II!I23&gt;4),((II!H23-II!J23)/II!I23),0)</f>
        <v>0</v>
      </c>
      <c r="F127" s="20">
        <f t="shared" si="9"/>
        <v>0</v>
      </c>
    </row>
    <row r="128" spans="2:6" x14ac:dyDescent="0.4">
      <c r="B128" s="20">
        <f>IF(II!D24&gt;4,((II!C24-II!E24)/II!D24),0)</f>
        <v>0</v>
      </c>
      <c r="C128" s="20">
        <f t="shared" si="8"/>
        <v>0</v>
      </c>
      <c r="E128" s="20">
        <f>IF((II!I24&gt;4),((II!H24-II!J24)/II!I24),0)</f>
        <v>0</v>
      </c>
      <c r="F128" s="20">
        <f t="shared" si="9"/>
        <v>0</v>
      </c>
    </row>
    <row r="129" spans="2:6" x14ac:dyDescent="0.4">
      <c r="B129" s="20">
        <f>IF(II!D25&gt;4,((II!C25-II!E25)/II!D25),0)</f>
        <v>0</v>
      </c>
      <c r="C129" s="20">
        <f t="shared" si="8"/>
        <v>0</v>
      </c>
      <c r="E129" s="20">
        <f>IF((II!I25&gt;4),((II!H25-II!J25)/II!I25),0)</f>
        <v>0</v>
      </c>
      <c r="F129" s="20">
        <f t="shared" si="9"/>
        <v>0</v>
      </c>
    </row>
    <row r="130" spans="2:6" x14ac:dyDescent="0.4">
      <c r="B130" s="20">
        <f>IF(II!D26&gt;4,((II!C26-II!E26)/II!D26),0)</f>
        <v>0</v>
      </c>
      <c r="C130" s="20">
        <f t="shared" si="8"/>
        <v>0</v>
      </c>
      <c r="E130" s="20">
        <f>IF((II!I26&gt;4),((II!H26-II!J26)/II!I26),0)</f>
        <v>0</v>
      </c>
      <c r="F130" s="20">
        <f t="shared" si="9"/>
        <v>0</v>
      </c>
    </row>
    <row r="131" spans="2:6" x14ac:dyDescent="0.4">
      <c r="B131" s="20">
        <f>IF(II!D27&gt;4,((II!C27-II!E27)/II!D27),0)</f>
        <v>0</v>
      </c>
      <c r="C131" s="20">
        <f t="shared" si="8"/>
        <v>0</v>
      </c>
      <c r="E131" s="20">
        <f>IF((II!I27&gt;4),((II!H27-II!J27)/II!I27),0)</f>
        <v>0</v>
      </c>
      <c r="F131" s="20">
        <f t="shared" si="9"/>
        <v>0</v>
      </c>
    </row>
    <row r="132" spans="2:6" x14ac:dyDescent="0.4">
      <c r="B132" s="20">
        <f>IF(II!D28&gt;4,((II!C28-II!E28)/II!D28),0)</f>
        <v>0</v>
      </c>
      <c r="C132" s="20">
        <f t="shared" si="8"/>
        <v>0</v>
      </c>
      <c r="E132" s="20">
        <f>IF((II!I28&gt;4),((II!H28-II!J28)/II!I28),0)</f>
        <v>0</v>
      </c>
      <c r="F132" s="20">
        <f t="shared" si="9"/>
        <v>0</v>
      </c>
    </row>
    <row r="133" spans="2:6" x14ac:dyDescent="0.4">
      <c r="B133" s="20">
        <f>IF(II!D29&gt;4,((II!C29-II!E29)/II!D29),0)</f>
        <v>0</v>
      </c>
      <c r="C133" s="20">
        <f t="shared" si="8"/>
        <v>0</v>
      </c>
      <c r="E133" s="20">
        <f>IF((II!I29&gt;4),((II!H29-II!J29)/II!I29),0)</f>
        <v>0</v>
      </c>
      <c r="F133" s="20">
        <f t="shared" si="9"/>
        <v>0</v>
      </c>
    </row>
    <row r="134" spans="2:6" ht="12.6" thickBot="1" x14ac:dyDescent="0.45">
      <c r="C134" s="125">
        <f>SUM(C113:C133)</f>
        <v>166.65</v>
      </c>
      <c r="F134" s="125">
        <f>SUM(F113:F133)</f>
        <v>0</v>
      </c>
    </row>
    <row r="135" spans="2:6" ht="12.6" thickTop="1" x14ac:dyDescent="0.4"/>
  </sheetData>
  <sheetProtection algorithmName="SHA-512" hashValue="9gNdZq+A052xFNmUvsUg6T9SH3rSwz9MdsvfDgUPRkUvSoRKuHQzssxMVOAZWZu6yxQtAmvDEmq9wk22WC8rSg==" saltValue="/ynu07QG5UYQLZJCtZNw5A==" spinCount="100000" sheet="1" objects="1" scenarios="1" selectLockedCells="1" selectUnlockedCells="1"/>
  <mergeCells count="16">
    <mergeCell ref="B84:F84"/>
    <mergeCell ref="B7:C7"/>
    <mergeCell ref="E7:F7"/>
    <mergeCell ref="B4:F4"/>
    <mergeCell ref="B6:F6"/>
    <mergeCell ref="B32:F32"/>
    <mergeCell ref="B33:C33"/>
    <mergeCell ref="E33:F33"/>
    <mergeCell ref="B58:F58"/>
    <mergeCell ref="B59:C59"/>
    <mergeCell ref="E59:F59"/>
    <mergeCell ref="B85:C85"/>
    <mergeCell ref="E85:F85"/>
    <mergeCell ref="B110:F110"/>
    <mergeCell ref="B111:C111"/>
    <mergeCell ref="E111:F111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8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0.6640625" defaultRowHeight="12.3" x14ac:dyDescent="0.4"/>
  <cols>
    <col min="1" max="1" width="6.71875" style="65" bestFit="1" customWidth="1"/>
    <col min="2" max="2" width="33.44140625" style="27" bestFit="1" customWidth="1"/>
    <col min="3" max="3" width="12.44140625" style="73" bestFit="1" customWidth="1"/>
    <col min="4" max="4" width="22.71875" style="67" customWidth="1"/>
    <col min="5" max="15" width="12.83203125" style="67" bestFit="1" customWidth="1"/>
    <col min="16" max="16" width="4.5546875" customWidth="1"/>
  </cols>
  <sheetData>
    <row r="1" spans="1:15" ht="35.25" customHeight="1" x14ac:dyDescent="0.4">
      <c r="A1" s="28" t="s">
        <v>54</v>
      </c>
    </row>
    <row r="2" spans="1:15" ht="17.7" x14ac:dyDescent="0.4">
      <c r="B2" s="140" t="s">
        <v>105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4" spans="1:15" ht="13.8" x14ac:dyDescent="0.45">
      <c r="B4" s="30" t="s">
        <v>2</v>
      </c>
      <c r="C4" s="74" t="str">
        <f>CV!C5</f>
        <v>Mes 1</v>
      </c>
      <c r="D4" s="74" t="str">
        <f>CV!D5</f>
        <v>Mes 2</v>
      </c>
      <c r="E4" s="74" t="str">
        <f>CV!E5</f>
        <v>Mes 3</v>
      </c>
      <c r="F4" s="74" t="str">
        <f>CV!F5</f>
        <v>Mes 4</v>
      </c>
      <c r="G4" s="74" t="str">
        <f>CV!G5</f>
        <v>Mes 5</v>
      </c>
      <c r="H4" s="74" t="str">
        <f>CV!H5</f>
        <v>Mes 6</v>
      </c>
      <c r="I4" s="74" t="str">
        <f>CV!I5</f>
        <v>Mes 7</v>
      </c>
      <c r="J4" s="74" t="str">
        <f>CV!J5</f>
        <v>Mes 8</v>
      </c>
      <c r="K4" s="74" t="str">
        <f>CV!K5</f>
        <v>Mes 9</v>
      </c>
      <c r="L4" s="74" t="str">
        <f>CV!L5</f>
        <v>Mes 10</v>
      </c>
      <c r="M4" s="74" t="str">
        <f>CV!M5</f>
        <v>Mes 11</v>
      </c>
      <c r="N4" s="74" t="str">
        <f>CV!N5</f>
        <v>Mes 12</v>
      </c>
      <c r="O4" s="74" t="s">
        <v>1</v>
      </c>
    </row>
    <row r="5" spans="1:15" x14ac:dyDescent="0.4">
      <c r="B5" s="70" t="s">
        <v>19</v>
      </c>
      <c r="C5" s="75">
        <f>II!F36</f>
        <v>100000</v>
      </c>
      <c r="D5" s="67">
        <f>C16</f>
        <v>-4291.2126267916392</v>
      </c>
      <c r="E5" s="67">
        <f t="shared" ref="E5:N5" si="0">D16</f>
        <v>3841.7170025227865</v>
      </c>
      <c r="F5" s="67">
        <f t="shared" si="0"/>
        <v>12026.044260232873</v>
      </c>
      <c r="G5" s="67">
        <f t="shared" si="0"/>
        <v>20261.769146338615</v>
      </c>
      <c r="H5" s="67">
        <f t="shared" si="0"/>
        <v>28548.891660840018</v>
      </c>
      <c r="I5" s="67">
        <f t="shared" si="0"/>
        <v>36887.411803737079</v>
      </c>
      <c r="J5" s="67">
        <f t="shared" si="0"/>
        <v>45277.329575029798</v>
      </c>
      <c r="K5" s="67">
        <f t="shared" si="0"/>
        <v>53718.644974718183</v>
      </c>
      <c r="L5" s="67">
        <f t="shared" si="0"/>
        <v>62211.358002802226</v>
      </c>
      <c r="M5" s="67">
        <f t="shared" si="0"/>
        <v>70755.46865928192</v>
      </c>
      <c r="N5" s="67">
        <f t="shared" si="0"/>
        <v>79350.976944157272</v>
      </c>
      <c r="O5" s="67">
        <f>C5</f>
        <v>100000</v>
      </c>
    </row>
    <row r="6" spans="1:15" x14ac:dyDescent="0.4">
      <c r="A6" s="69" t="s">
        <v>114</v>
      </c>
      <c r="B6" s="70" t="s">
        <v>106</v>
      </c>
      <c r="C6" s="73">
        <f>PC!C19</f>
        <v>30000</v>
      </c>
      <c r="D6" s="73">
        <f>PC!D19</f>
        <v>50000</v>
      </c>
      <c r="E6" s="73">
        <f>PC!E19</f>
        <v>50000</v>
      </c>
      <c r="F6" s="73">
        <f>PC!F19</f>
        <v>50000</v>
      </c>
      <c r="G6" s="73">
        <f>PC!G19</f>
        <v>50000</v>
      </c>
      <c r="H6" s="73">
        <f>PC!H19</f>
        <v>50000</v>
      </c>
      <c r="I6" s="73">
        <f>PC!I19</f>
        <v>50000</v>
      </c>
      <c r="J6" s="73">
        <f>PC!J19</f>
        <v>50000</v>
      </c>
      <c r="K6" s="73">
        <f>PC!K19</f>
        <v>50000</v>
      </c>
      <c r="L6" s="73">
        <f>PC!L19</f>
        <v>50000</v>
      </c>
      <c r="M6" s="73">
        <f>PC!M19</f>
        <v>50000</v>
      </c>
      <c r="N6" s="73">
        <f>PC!N19</f>
        <v>50000</v>
      </c>
      <c r="O6" s="67">
        <f>SUM(C6:N6)</f>
        <v>580000</v>
      </c>
    </row>
    <row r="7" spans="1:15" x14ac:dyDescent="0.4">
      <c r="A7" s="69" t="s">
        <v>113</v>
      </c>
      <c r="B7" s="68" t="s">
        <v>115</v>
      </c>
      <c r="C7" s="73">
        <f>C5</f>
        <v>100000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67">
        <f t="shared" ref="O7:O15" si="1">SUM(C7:N7)</f>
        <v>100000</v>
      </c>
    </row>
    <row r="8" spans="1:15" x14ac:dyDescent="0.4">
      <c r="A8" s="69" t="s">
        <v>113</v>
      </c>
      <c r="B8" s="68" t="s">
        <v>107</v>
      </c>
      <c r="C8" s="73">
        <f>CV!C16</f>
        <v>25000</v>
      </c>
      <c r="D8" s="73">
        <f>CV!D16</f>
        <v>25000</v>
      </c>
      <c r="E8" s="73">
        <f>CV!E16</f>
        <v>25000</v>
      </c>
      <c r="F8" s="73">
        <f>CV!F16</f>
        <v>25000</v>
      </c>
      <c r="G8" s="73">
        <f>CV!G16</f>
        <v>25000</v>
      </c>
      <c r="H8" s="73">
        <f>CV!H16</f>
        <v>25000</v>
      </c>
      <c r="I8" s="73">
        <f>CV!I16</f>
        <v>25000</v>
      </c>
      <c r="J8" s="73">
        <f>CV!J16</f>
        <v>25000</v>
      </c>
      <c r="K8" s="73">
        <f>CV!K16</f>
        <v>25000</v>
      </c>
      <c r="L8" s="73">
        <f>CV!L16</f>
        <v>25000</v>
      </c>
      <c r="M8" s="73">
        <f>CV!M16</f>
        <v>25000</v>
      </c>
      <c r="N8" s="73">
        <f>CV!N16</f>
        <v>25000</v>
      </c>
      <c r="O8" s="67">
        <f t="shared" si="1"/>
        <v>300000</v>
      </c>
    </row>
    <row r="9" spans="1:15" x14ac:dyDescent="0.4">
      <c r="A9" s="69" t="s">
        <v>113</v>
      </c>
      <c r="B9" s="68" t="s">
        <v>108</v>
      </c>
      <c r="C9" s="73">
        <f>GG!C17</f>
        <v>5</v>
      </c>
      <c r="D9" s="73">
        <f>GG!D17</f>
        <v>5</v>
      </c>
      <c r="E9" s="73">
        <f>GG!E17</f>
        <v>5</v>
      </c>
      <c r="F9" s="73">
        <f>GG!F17</f>
        <v>5</v>
      </c>
      <c r="G9" s="73">
        <f>GG!G17</f>
        <v>5</v>
      </c>
      <c r="H9" s="73">
        <f>GG!H17</f>
        <v>5</v>
      </c>
      <c r="I9" s="73">
        <f>GG!I17</f>
        <v>5</v>
      </c>
      <c r="J9" s="73">
        <f>GG!J17</f>
        <v>5</v>
      </c>
      <c r="K9" s="73">
        <f>GG!K17</f>
        <v>5</v>
      </c>
      <c r="L9" s="73">
        <f>GG!L17</f>
        <v>5</v>
      </c>
      <c r="M9" s="73">
        <f>GG!M17</f>
        <v>5</v>
      </c>
      <c r="N9" s="73">
        <f>GG!N17</f>
        <v>5</v>
      </c>
      <c r="O9" s="67">
        <f t="shared" si="1"/>
        <v>60</v>
      </c>
    </row>
    <row r="10" spans="1:15" x14ac:dyDescent="0.4">
      <c r="A10" s="69" t="s">
        <v>113</v>
      </c>
      <c r="B10" s="68" t="s">
        <v>109</v>
      </c>
      <c r="C10" s="73">
        <f>GG!C29</f>
        <v>4</v>
      </c>
      <c r="D10" s="73">
        <f>GG!D29</f>
        <v>4</v>
      </c>
      <c r="E10" s="73">
        <f>GG!E29</f>
        <v>4</v>
      </c>
      <c r="F10" s="73">
        <f>GG!F29</f>
        <v>4</v>
      </c>
      <c r="G10" s="73">
        <f>GG!G29</f>
        <v>4</v>
      </c>
      <c r="H10" s="73">
        <f>GG!H29</f>
        <v>4</v>
      </c>
      <c r="I10" s="73">
        <f>GG!I29</f>
        <v>4</v>
      </c>
      <c r="J10" s="73">
        <f>GG!J29</f>
        <v>4</v>
      </c>
      <c r="K10" s="73">
        <f>GG!K29</f>
        <v>4</v>
      </c>
      <c r="L10" s="73">
        <f>GG!L29</f>
        <v>4</v>
      </c>
      <c r="M10" s="73">
        <f>GG!M29</f>
        <v>4</v>
      </c>
      <c r="N10" s="73">
        <f>GG!N29</f>
        <v>4</v>
      </c>
      <c r="O10" s="67">
        <f t="shared" si="1"/>
        <v>48</v>
      </c>
    </row>
    <row r="11" spans="1:15" x14ac:dyDescent="0.4">
      <c r="A11" s="69" t="s">
        <v>113</v>
      </c>
      <c r="B11" s="68" t="s">
        <v>110</v>
      </c>
      <c r="C11" s="73">
        <f>TA!D10</f>
        <v>948.87929345830457</v>
      </c>
      <c r="D11" s="67">
        <f>TA!D11</f>
        <v>869.80601900344595</v>
      </c>
      <c r="E11" s="67">
        <f>TA!D12</f>
        <v>790.73274454858722</v>
      </c>
      <c r="F11" s="67">
        <f>TA!D13</f>
        <v>711.6594700937286</v>
      </c>
      <c r="G11" s="67">
        <f>TA!D14</f>
        <v>632.58619563886987</v>
      </c>
      <c r="H11" s="67">
        <f>TA!D15</f>
        <v>553.51292118401113</v>
      </c>
      <c r="I11" s="67">
        <f>TA!D16</f>
        <v>474.4396467291524</v>
      </c>
      <c r="J11" s="67">
        <f>TA!D17</f>
        <v>395.36637227429367</v>
      </c>
      <c r="K11" s="67">
        <f>TA!D18</f>
        <v>316.29309781943493</v>
      </c>
      <c r="L11" s="67">
        <f>TA!D19</f>
        <v>237.2198233645762</v>
      </c>
      <c r="M11" s="67">
        <f>TA!D20</f>
        <v>158.14654890971747</v>
      </c>
      <c r="N11" s="67">
        <f>TA!D21</f>
        <v>79.073274454858762</v>
      </c>
      <c r="O11" s="67">
        <f t="shared" si="1"/>
        <v>6167.7154074789796</v>
      </c>
    </row>
    <row r="12" spans="1:15" x14ac:dyDescent="0.4">
      <c r="A12" s="69" t="s">
        <v>113</v>
      </c>
      <c r="B12" s="68" t="s">
        <v>166</v>
      </c>
      <c r="C12" s="73">
        <f>CD!C30+CD!F30</f>
        <v>2249.9625000000001</v>
      </c>
      <c r="D12" s="67">
        <f>+C12</f>
        <v>2249.9625000000001</v>
      </c>
      <c r="E12" s="67">
        <f t="shared" ref="E12:N12" si="2">+D12</f>
        <v>2249.9625000000001</v>
      </c>
      <c r="F12" s="67">
        <f t="shared" si="2"/>
        <v>2249.9625000000001</v>
      </c>
      <c r="G12" s="67">
        <f t="shared" si="2"/>
        <v>2249.9625000000001</v>
      </c>
      <c r="H12" s="67">
        <f t="shared" si="2"/>
        <v>2249.9625000000001</v>
      </c>
      <c r="I12" s="67">
        <f t="shared" si="2"/>
        <v>2249.9625000000001</v>
      </c>
      <c r="J12" s="67">
        <f t="shared" si="2"/>
        <v>2249.9625000000001</v>
      </c>
      <c r="K12" s="67">
        <f t="shared" si="2"/>
        <v>2249.9625000000001</v>
      </c>
      <c r="L12" s="67">
        <f t="shared" si="2"/>
        <v>2249.9625000000001</v>
      </c>
      <c r="M12" s="67">
        <f t="shared" si="2"/>
        <v>2249.9625000000001</v>
      </c>
      <c r="N12" s="67">
        <f t="shared" si="2"/>
        <v>2249.9625000000001</v>
      </c>
      <c r="O12" s="67">
        <f t="shared" si="1"/>
        <v>26999.550000000007</v>
      </c>
    </row>
    <row r="13" spans="1:15" x14ac:dyDescent="0.4">
      <c r="A13" s="69" t="s">
        <v>113</v>
      </c>
      <c r="B13" s="68" t="s">
        <v>111</v>
      </c>
      <c r="C13" s="73">
        <f>IF((C6-C8-C9-C10-C11-C7-C12)&gt;0,(C6-C8-C9-C10-C11-C7-C12)*Tasas!$C$10,0)</f>
        <v>0</v>
      </c>
      <c r="D13" s="73">
        <f>IF((D6-D8-D9-D10-D11-D7-D12)&gt;0,(D6-D8-D9-D10-D11-D7-D12)*Tasas!$C$10,0)</f>
        <v>7654.9310183487933</v>
      </c>
      <c r="E13" s="73">
        <f>IF((E6-E8-E9-E10-E11-E7-E12)&gt;0,(E6-E8-E9-E10-E11-E7-E12)*Tasas!$C$10,0)</f>
        <v>7682.6066644079938</v>
      </c>
      <c r="F13" s="73">
        <f>IF((F6-F8-F9-F10-F11-F7-F12)&gt;0,(F6-F8-F9-F10-F11-F7-F12)*Tasas!$C$10,0)</f>
        <v>7710.2823104671943</v>
      </c>
      <c r="G13" s="73">
        <f>IF((G6-G8-G9-G10-G11-G7-G12)&gt;0,(G6-G8-G9-G10-G11-G7-G12)*Tasas!$C$10,0)</f>
        <v>7737.9579565263948</v>
      </c>
      <c r="H13" s="73">
        <f>IF((H6-H8-H9-H10-H11-H7-H12)&gt;0,(H6-H8-H9-H10-H11-H7-H12)*Tasas!$C$10,0)</f>
        <v>7765.6336025855953</v>
      </c>
      <c r="I13" s="73">
        <f>IF((I6-I8-I9-I10-I11-I7-I12)&gt;0,(I6-I8-I9-I10-I11-I7-I12)*Tasas!$C$10,0)</f>
        <v>7793.3092486447958</v>
      </c>
      <c r="J13" s="73">
        <f>IF((J6-J8-J9-J10-J11-J7-J12)&gt;0,(J6-J8-J9-J10-J11-J7-J12)*Tasas!$C$10,0)</f>
        <v>7820.9848947039964</v>
      </c>
      <c r="K13" s="73">
        <f>IF((K6-K8-K9-K10-K11-K7-K12)&gt;0,(K6-K8-K9-K10-K11-K7-K12)*Tasas!$C$10,0)</f>
        <v>7848.6605407631969</v>
      </c>
      <c r="L13" s="73">
        <f>IF((L6-L8-L9-L10-L11-L7-L12)&gt;0,(L6-L8-L9-L10-L11-L7-L12)*Tasas!$C$10,0)</f>
        <v>7876.3361868223974</v>
      </c>
      <c r="M13" s="73">
        <f>IF((M6-M8-M9-M10-M11-M7-M12)&gt;0,(M6-M8-M9-M10-M11-M7-M12)*Tasas!$C$10,0)</f>
        <v>7904.0118328815979</v>
      </c>
      <c r="N13" s="73">
        <f>IF((N6-N8-N9-N10-N11-N7-N12)&gt;0,(N6-N8-N9-N10-N11-N7-N12)*Tasas!$C$10,0)</f>
        <v>7931.6874789407984</v>
      </c>
      <c r="O13" s="67">
        <f t="shared" si="1"/>
        <v>85726.401735092761</v>
      </c>
    </row>
    <row r="14" spans="1:15" x14ac:dyDescent="0.4">
      <c r="A14" s="69" t="s">
        <v>113</v>
      </c>
      <c r="B14" s="68" t="s">
        <v>112</v>
      </c>
      <c r="C14" s="73">
        <f>TA!C10</f>
        <v>8333.3333333333339</v>
      </c>
      <c r="D14" s="67">
        <f>TA!C11</f>
        <v>8333.3333333333339</v>
      </c>
      <c r="E14" s="67">
        <f>TA!C12</f>
        <v>8333.3333333333339</v>
      </c>
      <c r="F14" s="67">
        <f>TA!C13</f>
        <v>8333.3333333333339</v>
      </c>
      <c r="G14" s="67">
        <f>TA!C14</f>
        <v>8333.3333333333339</v>
      </c>
      <c r="H14" s="67">
        <f>TA!C15</f>
        <v>8333.3333333333339</v>
      </c>
      <c r="I14" s="67">
        <f>TA!C16</f>
        <v>8333.3333333333339</v>
      </c>
      <c r="J14" s="67">
        <f>TA!C17</f>
        <v>8333.3333333333339</v>
      </c>
      <c r="K14" s="67">
        <f>TA!C18</f>
        <v>8333.3333333333339</v>
      </c>
      <c r="L14" s="67">
        <f>TA!C19</f>
        <v>8333.3333333333339</v>
      </c>
      <c r="M14" s="67">
        <f>TA!C20</f>
        <v>8333.3333333333339</v>
      </c>
      <c r="N14" s="67">
        <f>TA!C21</f>
        <v>8333.3333333333339</v>
      </c>
      <c r="O14" s="67">
        <f t="shared" si="1"/>
        <v>99999.999999999985</v>
      </c>
    </row>
    <row r="15" spans="1:15" x14ac:dyDescent="0.4">
      <c r="A15" s="69" t="s">
        <v>114</v>
      </c>
      <c r="B15" s="68" t="s">
        <v>166</v>
      </c>
      <c r="C15" s="73">
        <f>C12</f>
        <v>2249.9625000000001</v>
      </c>
      <c r="D15" s="73">
        <f t="shared" ref="D15:N15" si="3">D12</f>
        <v>2249.9625000000001</v>
      </c>
      <c r="E15" s="73">
        <f t="shared" si="3"/>
        <v>2249.9625000000001</v>
      </c>
      <c r="F15" s="73">
        <f t="shared" si="3"/>
        <v>2249.9625000000001</v>
      </c>
      <c r="G15" s="73">
        <f t="shared" si="3"/>
        <v>2249.9625000000001</v>
      </c>
      <c r="H15" s="73">
        <f t="shared" si="3"/>
        <v>2249.9625000000001</v>
      </c>
      <c r="I15" s="73">
        <f t="shared" si="3"/>
        <v>2249.9625000000001</v>
      </c>
      <c r="J15" s="73">
        <f t="shared" si="3"/>
        <v>2249.9625000000001</v>
      </c>
      <c r="K15" s="73">
        <f t="shared" si="3"/>
        <v>2249.9625000000001</v>
      </c>
      <c r="L15" s="73">
        <f t="shared" si="3"/>
        <v>2249.9625000000001</v>
      </c>
      <c r="M15" s="73">
        <f t="shared" si="3"/>
        <v>2249.9625000000001</v>
      </c>
      <c r="N15" s="73">
        <f t="shared" si="3"/>
        <v>2249.9625000000001</v>
      </c>
      <c r="O15" s="67">
        <f t="shared" si="1"/>
        <v>26999.550000000007</v>
      </c>
    </row>
    <row r="16" spans="1:15" ht="12.6" thickBot="1" x14ac:dyDescent="0.45">
      <c r="B16" s="70" t="s">
        <v>116</v>
      </c>
      <c r="C16" s="76">
        <f>C5+C6-C7-C8-C9-C10-C11-C12-C13-C14+C15</f>
        <v>-4291.2126267916392</v>
      </c>
      <c r="D16" s="76">
        <f t="shared" ref="D16:O16" si="4">D5+D6-D7-D8-D9-D10-D11-D12-D13-D14+D15</f>
        <v>3841.7170025227865</v>
      </c>
      <c r="E16" s="76">
        <f t="shared" si="4"/>
        <v>12026.044260232873</v>
      </c>
      <c r="F16" s="76">
        <f t="shared" si="4"/>
        <v>20261.769146338615</v>
      </c>
      <c r="G16" s="76">
        <f t="shared" si="4"/>
        <v>28548.891660840018</v>
      </c>
      <c r="H16" s="76">
        <f t="shared" si="4"/>
        <v>36887.411803737079</v>
      </c>
      <c r="I16" s="76">
        <f t="shared" si="4"/>
        <v>45277.329575029798</v>
      </c>
      <c r="J16" s="76">
        <f t="shared" si="4"/>
        <v>53718.644974718183</v>
      </c>
      <c r="K16" s="76">
        <f t="shared" si="4"/>
        <v>62211.358002802226</v>
      </c>
      <c r="L16" s="76">
        <f t="shared" si="4"/>
        <v>70755.46865928192</v>
      </c>
      <c r="M16" s="76">
        <f t="shared" si="4"/>
        <v>79350.976944157272</v>
      </c>
      <c r="N16" s="76">
        <f t="shared" si="4"/>
        <v>87997.882857428282</v>
      </c>
      <c r="O16" s="76">
        <f t="shared" si="4"/>
        <v>87997.882857428252</v>
      </c>
    </row>
    <row r="17" spans="1:15" ht="12.6" thickTop="1" x14ac:dyDescent="0.4">
      <c r="B17" s="56"/>
    </row>
    <row r="18" spans="1:15" ht="13.8" x14ac:dyDescent="0.45">
      <c r="B18" s="30" t="s">
        <v>15</v>
      </c>
      <c r="C18" s="74" t="str">
        <f>C4</f>
        <v>Mes 1</v>
      </c>
      <c r="D18" s="74" t="str">
        <f t="shared" ref="D18:N18" si="5">D4</f>
        <v>Mes 2</v>
      </c>
      <c r="E18" s="74" t="str">
        <f t="shared" si="5"/>
        <v>Mes 3</v>
      </c>
      <c r="F18" s="74" t="str">
        <f t="shared" si="5"/>
        <v>Mes 4</v>
      </c>
      <c r="G18" s="74" t="str">
        <f t="shared" si="5"/>
        <v>Mes 5</v>
      </c>
      <c r="H18" s="74" t="str">
        <f t="shared" si="5"/>
        <v>Mes 6</v>
      </c>
      <c r="I18" s="74" t="str">
        <f t="shared" si="5"/>
        <v>Mes 7</v>
      </c>
      <c r="J18" s="74" t="str">
        <f t="shared" si="5"/>
        <v>Mes 8</v>
      </c>
      <c r="K18" s="74" t="str">
        <f t="shared" si="5"/>
        <v>Mes 9</v>
      </c>
      <c r="L18" s="74" t="str">
        <f t="shared" si="5"/>
        <v>Mes 10</v>
      </c>
      <c r="M18" s="74" t="str">
        <f t="shared" si="5"/>
        <v>Mes 11</v>
      </c>
      <c r="N18" s="74" t="str">
        <f t="shared" si="5"/>
        <v>Mes 12</v>
      </c>
      <c r="O18" s="74" t="s">
        <v>1</v>
      </c>
    </row>
    <row r="19" spans="1:15" x14ac:dyDescent="0.4">
      <c r="B19" s="70" t="s">
        <v>19</v>
      </c>
      <c r="C19" s="77">
        <f>O16</f>
        <v>87997.882857428252</v>
      </c>
      <c r="D19" s="67">
        <f>C30</f>
        <v>105294.27773242825</v>
      </c>
      <c r="E19" s="67">
        <f t="shared" ref="E19:N19" si="6">D30</f>
        <v>123650.17260742826</v>
      </c>
      <c r="F19" s="67">
        <f t="shared" si="6"/>
        <v>142006.06748242828</v>
      </c>
      <c r="G19" s="67">
        <f t="shared" si="6"/>
        <v>160361.96235742827</v>
      </c>
      <c r="H19" s="67">
        <f t="shared" si="6"/>
        <v>178717.85723242827</v>
      </c>
      <c r="I19" s="67">
        <f t="shared" si="6"/>
        <v>197073.75210742827</v>
      </c>
      <c r="J19" s="67">
        <f t="shared" si="6"/>
        <v>215429.64698242827</v>
      </c>
      <c r="K19" s="67">
        <f t="shared" si="6"/>
        <v>233785.54185742827</v>
      </c>
      <c r="L19" s="67">
        <f t="shared" si="6"/>
        <v>252141.43673242826</v>
      </c>
      <c r="M19" s="67">
        <f t="shared" si="6"/>
        <v>270497.33160742826</v>
      </c>
      <c r="N19" s="67">
        <f t="shared" si="6"/>
        <v>288853.22648242826</v>
      </c>
      <c r="O19" s="67">
        <f>C19</f>
        <v>87997.882857428252</v>
      </c>
    </row>
    <row r="20" spans="1:15" x14ac:dyDescent="0.4">
      <c r="A20" s="69" t="s">
        <v>114</v>
      </c>
      <c r="B20" s="70" t="s">
        <v>106</v>
      </c>
      <c r="C20" s="73">
        <f>PC!C28</f>
        <v>52445</v>
      </c>
      <c r="D20" s="73">
        <f>PC!D28</f>
        <v>54075</v>
      </c>
      <c r="E20" s="73">
        <f>PC!E28</f>
        <v>54075</v>
      </c>
      <c r="F20" s="73">
        <f>PC!F28</f>
        <v>54075</v>
      </c>
      <c r="G20" s="73">
        <f>PC!G28</f>
        <v>54075</v>
      </c>
      <c r="H20" s="73">
        <f>PC!H28</f>
        <v>54075</v>
      </c>
      <c r="I20" s="73">
        <f>PC!I28</f>
        <v>54075</v>
      </c>
      <c r="J20" s="73">
        <f>PC!J28</f>
        <v>54075</v>
      </c>
      <c r="K20" s="73">
        <f>PC!K28</f>
        <v>54075</v>
      </c>
      <c r="L20" s="73">
        <f>PC!L28</f>
        <v>54075</v>
      </c>
      <c r="M20" s="73">
        <f>PC!M28</f>
        <v>54075</v>
      </c>
      <c r="N20" s="73">
        <f>PC!N28</f>
        <v>54075</v>
      </c>
      <c r="O20" s="67">
        <f>SUM(C20:N20)</f>
        <v>647270</v>
      </c>
    </row>
    <row r="21" spans="1:15" x14ac:dyDescent="0.4">
      <c r="A21" s="69" t="s">
        <v>113</v>
      </c>
      <c r="B21" s="68" t="s">
        <v>115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67">
        <f t="shared" ref="O21:O29" si="7">SUM(C21:N21)</f>
        <v>0</v>
      </c>
    </row>
    <row r="22" spans="1:15" x14ac:dyDescent="0.4">
      <c r="A22" s="69" t="s">
        <v>113</v>
      </c>
      <c r="B22" s="68" t="s">
        <v>107</v>
      </c>
      <c r="C22" s="73">
        <f>CV!C30</f>
        <v>27037.5</v>
      </c>
      <c r="D22" s="73">
        <f>CV!D30</f>
        <v>27037.5</v>
      </c>
      <c r="E22" s="73">
        <f>CV!E30</f>
        <v>27037.5</v>
      </c>
      <c r="F22" s="73">
        <f>CV!F30</f>
        <v>27037.5</v>
      </c>
      <c r="G22" s="73">
        <f>CV!G30</f>
        <v>27037.5</v>
      </c>
      <c r="H22" s="73">
        <f>CV!H30</f>
        <v>27037.5</v>
      </c>
      <c r="I22" s="73">
        <f>CV!I30</f>
        <v>27037.5</v>
      </c>
      <c r="J22" s="73">
        <f>CV!J30</f>
        <v>27037.5</v>
      </c>
      <c r="K22" s="73">
        <f>CV!K30</f>
        <v>27037.5</v>
      </c>
      <c r="L22" s="73">
        <f>CV!L30</f>
        <v>27037.5</v>
      </c>
      <c r="M22" s="73">
        <f>CV!M30</f>
        <v>27037.5</v>
      </c>
      <c r="N22" s="73">
        <f>CV!N30</f>
        <v>27037.5</v>
      </c>
      <c r="O22" s="67">
        <f t="shared" si="7"/>
        <v>324450</v>
      </c>
    </row>
    <row r="23" spans="1:15" x14ac:dyDescent="0.4">
      <c r="A23" s="69" t="s">
        <v>113</v>
      </c>
      <c r="B23" s="68" t="s">
        <v>108</v>
      </c>
      <c r="C23" s="73">
        <f>GG!C44</f>
        <v>5.0999999999999996</v>
      </c>
      <c r="D23" s="73">
        <f>GG!D44</f>
        <v>5.0999999999999996</v>
      </c>
      <c r="E23" s="73">
        <f>GG!E44</f>
        <v>5.0999999999999996</v>
      </c>
      <c r="F23" s="73">
        <f>GG!F44</f>
        <v>5.0999999999999996</v>
      </c>
      <c r="G23" s="73">
        <f>GG!G44</f>
        <v>5.0999999999999996</v>
      </c>
      <c r="H23" s="73">
        <f>GG!H44</f>
        <v>5.0999999999999996</v>
      </c>
      <c r="I23" s="73">
        <f>GG!I44</f>
        <v>5.0999999999999996</v>
      </c>
      <c r="J23" s="73">
        <f>GG!J44</f>
        <v>5.0999999999999996</v>
      </c>
      <c r="K23" s="73">
        <f>GG!K44</f>
        <v>5.0999999999999996</v>
      </c>
      <c r="L23" s="73">
        <f>GG!L44</f>
        <v>5.0999999999999996</v>
      </c>
      <c r="M23" s="73">
        <f>GG!M44</f>
        <v>5.0999999999999996</v>
      </c>
      <c r="N23" s="73">
        <f>GG!N44</f>
        <v>5.0999999999999996</v>
      </c>
      <c r="O23" s="67">
        <f t="shared" si="7"/>
        <v>61.20000000000001</v>
      </c>
    </row>
    <row r="24" spans="1:15" x14ac:dyDescent="0.4">
      <c r="A24" s="69" t="s">
        <v>113</v>
      </c>
      <c r="B24" s="68" t="s">
        <v>109</v>
      </c>
      <c r="C24" s="73">
        <f>GG!C56</f>
        <v>4.08</v>
      </c>
      <c r="D24" s="73">
        <f>GG!D56</f>
        <v>4.08</v>
      </c>
      <c r="E24" s="73">
        <f>GG!E56</f>
        <v>4.08</v>
      </c>
      <c r="F24" s="73">
        <f>GG!F56</f>
        <v>4.08</v>
      </c>
      <c r="G24" s="73">
        <f>GG!G56</f>
        <v>4.08</v>
      </c>
      <c r="H24" s="73">
        <f>GG!H56</f>
        <v>4.08</v>
      </c>
      <c r="I24" s="73">
        <f>GG!I56</f>
        <v>4.08</v>
      </c>
      <c r="J24" s="73">
        <f>GG!J56</f>
        <v>4.08</v>
      </c>
      <c r="K24" s="73">
        <f>GG!K56</f>
        <v>4.08</v>
      </c>
      <c r="L24" s="73">
        <f>GG!L56</f>
        <v>4.08</v>
      </c>
      <c r="M24" s="73">
        <f>GG!M56</f>
        <v>4.08</v>
      </c>
      <c r="N24" s="73">
        <f>GG!N56</f>
        <v>4.08</v>
      </c>
      <c r="O24" s="67">
        <f t="shared" si="7"/>
        <v>48.959999999999987</v>
      </c>
    </row>
    <row r="25" spans="1:15" x14ac:dyDescent="0.4">
      <c r="A25" s="69" t="s">
        <v>113</v>
      </c>
      <c r="B25" s="68" t="s">
        <v>110</v>
      </c>
      <c r="C25" s="73">
        <f>TA!D22</f>
        <v>0</v>
      </c>
      <c r="D25" s="67">
        <f>TA!D23</f>
        <v>0</v>
      </c>
      <c r="E25" s="67">
        <f>TA!D24</f>
        <v>0</v>
      </c>
      <c r="F25" s="67">
        <f>TA!D25</f>
        <v>0</v>
      </c>
      <c r="G25" s="67">
        <f>TA!D26</f>
        <v>0</v>
      </c>
      <c r="H25" s="67">
        <f>TA!D27</f>
        <v>0</v>
      </c>
      <c r="I25" s="67">
        <f>TA!D28</f>
        <v>0</v>
      </c>
      <c r="J25" s="67">
        <f>TA!D29</f>
        <v>0</v>
      </c>
      <c r="K25" s="67">
        <f>TA!D30</f>
        <v>0</v>
      </c>
      <c r="L25" s="67">
        <f>TA!D31</f>
        <v>0</v>
      </c>
      <c r="M25" s="67">
        <f>TA!D32</f>
        <v>0</v>
      </c>
      <c r="N25" s="67">
        <f>TA!D33</f>
        <v>0</v>
      </c>
      <c r="O25" s="67">
        <f t="shared" si="7"/>
        <v>0</v>
      </c>
    </row>
    <row r="26" spans="1:15" x14ac:dyDescent="0.4">
      <c r="A26" s="69" t="s">
        <v>113</v>
      </c>
      <c r="B26" s="68" t="s">
        <v>166</v>
      </c>
      <c r="C26" s="73">
        <f>CD!C56+CD!F56</f>
        <v>2249.9625000000001</v>
      </c>
      <c r="D26" s="67">
        <f>+C26</f>
        <v>2249.9625000000001</v>
      </c>
      <c r="E26" s="67">
        <f t="shared" ref="E26:N26" si="8">+D26</f>
        <v>2249.9625000000001</v>
      </c>
      <c r="F26" s="67">
        <f t="shared" si="8"/>
        <v>2249.9625000000001</v>
      </c>
      <c r="G26" s="67">
        <f t="shared" si="8"/>
        <v>2249.9625000000001</v>
      </c>
      <c r="H26" s="67">
        <f t="shared" si="8"/>
        <v>2249.9625000000001</v>
      </c>
      <c r="I26" s="67">
        <f t="shared" si="8"/>
        <v>2249.9625000000001</v>
      </c>
      <c r="J26" s="67">
        <f t="shared" si="8"/>
        <v>2249.9625000000001</v>
      </c>
      <c r="K26" s="67">
        <f t="shared" si="8"/>
        <v>2249.9625000000001</v>
      </c>
      <c r="L26" s="67">
        <f t="shared" si="8"/>
        <v>2249.9625000000001</v>
      </c>
      <c r="M26" s="67">
        <f t="shared" si="8"/>
        <v>2249.9625000000001</v>
      </c>
      <c r="N26" s="67">
        <f t="shared" si="8"/>
        <v>2249.9625000000001</v>
      </c>
      <c r="O26" s="67">
        <f t="shared" si="7"/>
        <v>26999.550000000007</v>
      </c>
    </row>
    <row r="27" spans="1:15" x14ac:dyDescent="0.4">
      <c r="A27" s="69" t="s">
        <v>113</v>
      </c>
      <c r="B27" s="68" t="s">
        <v>111</v>
      </c>
      <c r="C27" s="73">
        <f>IF((C20-C22-C23-C24-C25-C21-C26)&gt;0,(C20-C22-C23-C24-C25-C21-C26)*Tasas!$C$10,0)</f>
        <v>8101.9251249999988</v>
      </c>
      <c r="D27" s="73">
        <f>IF((D20-D22-D23-D24-D25-D21-D26)&gt;0,(D20-D22-D23-D24-D25-D21-D26)*Tasas!$C$10,0)</f>
        <v>8672.4251249999979</v>
      </c>
      <c r="E27" s="73">
        <f>IF((E20-E22-E23-E24-E25-E21-E26)&gt;0,(E20-E22-E23-E24-E25-E21-E26)*Tasas!$C$10,0)</f>
        <v>8672.4251249999979</v>
      </c>
      <c r="F27" s="73">
        <f>IF((F20-F22-F23-F24-F25-F21-F26)&gt;0,(F20-F22-F23-F24-F25-F21-F26)*Tasas!$C$10,0)</f>
        <v>8672.4251249999979</v>
      </c>
      <c r="G27" s="73">
        <f>IF((G20-G22-G23-G24-G25-G21-G26)&gt;0,(G20-G22-G23-G24-G25-G21-G26)*Tasas!$C$10,0)</f>
        <v>8672.4251249999979</v>
      </c>
      <c r="H27" s="73">
        <f>IF((H20-H22-H23-H24-H25-H21-H26)&gt;0,(H20-H22-H23-H24-H25-H21-H26)*Tasas!$C$10,0)</f>
        <v>8672.4251249999979</v>
      </c>
      <c r="I27" s="73">
        <f>IF((I20-I22-I23-I24-I25-I21-I26)&gt;0,(I20-I22-I23-I24-I25-I21-I26)*Tasas!$C$10,0)</f>
        <v>8672.4251249999979</v>
      </c>
      <c r="J27" s="73">
        <f>IF((J20-J22-J23-J24-J25-J21-J26)&gt;0,(J20-J22-J23-J24-J25-J21-J26)*Tasas!$C$10,0)</f>
        <v>8672.4251249999979</v>
      </c>
      <c r="K27" s="73">
        <f>IF((K20-K22-K23-K24-K25-K21-K26)&gt;0,(K20-K22-K23-K24-K25-K21-K26)*Tasas!$C$10,0)</f>
        <v>8672.4251249999979</v>
      </c>
      <c r="L27" s="73">
        <f>IF((L20-L22-L23-L24-L25-L21-L26)&gt;0,(L20-L22-L23-L24-L25-L21-L26)*Tasas!$C$10,0)</f>
        <v>8672.4251249999979</v>
      </c>
      <c r="M27" s="73">
        <f>IF((M20-M22-M23-M24-M25-M21-M26)&gt;0,(M20-M22-M23-M24-M25-M21-M26)*Tasas!$C$10,0)</f>
        <v>8672.4251249999979</v>
      </c>
      <c r="N27" s="73">
        <f>IF((N20-N22-N23-N24-N25-N21-N26)&gt;0,(N20-N22-N23-N24-N25-N21-N26)*Tasas!$C$10,0)</f>
        <v>8672.4251249999979</v>
      </c>
      <c r="O27" s="67">
        <f t="shared" si="7"/>
        <v>103498.60149999995</v>
      </c>
    </row>
    <row r="28" spans="1:15" x14ac:dyDescent="0.4">
      <c r="A28" s="69" t="s">
        <v>113</v>
      </c>
      <c r="B28" s="68" t="s">
        <v>112</v>
      </c>
      <c r="C28" s="73">
        <f>TA!C22</f>
        <v>0</v>
      </c>
      <c r="D28" s="67">
        <f>TA!C23</f>
        <v>0</v>
      </c>
      <c r="E28" s="67">
        <f>TA!C24</f>
        <v>0</v>
      </c>
      <c r="F28" s="67">
        <f>TA!C25</f>
        <v>0</v>
      </c>
      <c r="G28" s="67">
        <f>TA!C26</f>
        <v>0</v>
      </c>
      <c r="H28" s="67">
        <f>TA!C27</f>
        <v>0</v>
      </c>
      <c r="I28" s="67">
        <f>TA!C28</f>
        <v>0</v>
      </c>
      <c r="J28" s="67">
        <f>TA!C29</f>
        <v>0</v>
      </c>
      <c r="K28" s="67">
        <f>TA!C30</f>
        <v>0</v>
      </c>
      <c r="L28" s="67">
        <f>TA!C31</f>
        <v>0</v>
      </c>
      <c r="M28" s="67">
        <f>TA!C32</f>
        <v>0</v>
      </c>
      <c r="N28" s="67">
        <f>TA!C33</f>
        <v>0</v>
      </c>
      <c r="O28" s="67">
        <f t="shared" si="7"/>
        <v>0</v>
      </c>
    </row>
    <row r="29" spans="1:15" x14ac:dyDescent="0.4">
      <c r="A29" s="69" t="s">
        <v>114</v>
      </c>
      <c r="B29" s="68" t="s">
        <v>166</v>
      </c>
      <c r="C29" s="73">
        <f>C26</f>
        <v>2249.9625000000001</v>
      </c>
      <c r="D29" s="73">
        <f t="shared" ref="D29:N29" si="9">D26</f>
        <v>2249.9625000000001</v>
      </c>
      <c r="E29" s="73">
        <f t="shared" si="9"/>
        <v>2249.9625000000001</v>
      </c>
      <c r="F29" s="73">
        <f t="shared" si="9"/>
        <v>2249.9625000000001</v>
      </c>
      <c r="G29" s="73">
        <f t="shared" si="9"/>
        <v>2249.9625000000001</v>
      </c>
      <c r="H29" s="73">
        <f t="shared" si="9"/>
        <v>2249.9625000000001</v>
      </c>
      <c r="I29" s="73">
        <f t="shared" si="9"/>
        <v>2249.9625000000001</v>
      </c>
      <c r="J29" s="73">
        <f t="shared" si="9"/>
        <v>2249.9625000000001</v>
      </c>
      <c r="K29" s="73">
        <f t="shared" si="9"/>
        <v>2249.9625000000001</v>
      </c>
      <c r="L29" s="73">
        <f t="shared" si="9"/>
        <v>2249.9625000000001</v>
      </c>
      <c r="M29" s="73">
        <f t="shared" si="9"/>
        <v>2249.9625000000001</v>
      </c>
      <c r="N29" s="73">
        <f t="shared" si="9"/>
        <v>2249.9625000000001</v>
      </c>
      <c r="O29" s="67">
        <f t="shared" si="7"/>
        <v>26999.550000000007</v>
      </c>
    </row>
    <row r="30" spans="1:15" ht="12.6" thickBot="1" x14ac:dyDescent="0.45">
      <c r="B30" s="70" t="s">
        <v>116</v>
      </c>
      <c r="C30" s="76">
        <f>C19+C20-C21-C22-C23-C24-C25-C26-C27-C28+C29</f>
        <v>105294.27773242825</v>
      </c>
      <c r="D30" s="76">
        <f t="shared" ref="D30:N30" si="10">D19+D20-D21-D22-D23-D24-D25-D26-D27-D28+D29</f>
        <v>123650.17260742826</v>
      </c>
      <c r="E30" s="76">
        <f t="shared" si="10"/>
        <v>142006.06748242828</v>
      </c>
      <c r="F30" s="76">
        <f t="shared" si="10"/>
        <v>160361.96235742827</v>
      </c>
      <c r="G30" s="76">
        <f t="shared" si="10"/>
        <v>178717.85723242827</v>
      </c>
      <c r="H30" s="76">
        <f t="shared" si="10"/>
        <v>197073.75210742827</v>
      </c>
      <c r="I30" s="76">
        <f t="shared" si="10"/>
        <v>215429.64698242827</v>
      </c>
      <c r="J30" s="76">
        <f t="shared" si="10"/>
        <v>233785.54185742827</v>
      </c>
      <c r="K30" s="76">
        <f t="shared" si="10"/>
        <v>252141.43673242826</v>
      </c>
      <c r="L30" s="76">
        <f t="shared" si="10"/>
        <v>270497.33160742826</v>
      </c>
      <c r="M30" s="76">
        <f t="shared" si="10"/>
        <v>288853.22648242826</v>
      </c>
      <c r="N30" s="76">
        <f t="shared" si="10"/>
        <v>307209.12135742826</v>
      </c>
      <c r="O30" s="76">
        <f t="shared" ref="O30" si="11">O19+O20-O21-O22-O23-O24-O25-O27-O28</f>
        <v>307209.12135742832</v>
      </c>
    </row>
    <row r="31" spans="1:15" ht="12.6" thickTop="1" x14ac:dyDescent="0.4"/>
    <row r="32" spans="1:15" ht="13.8" x14ac:dyDescent="0.45">
      <c r="B32" s="30" t="s">
        <v>16</v>
      </c>
      <c r="C32" s="74" t="str">
        <f>C18</f>
        <v>Mes 1</v>
      </c>
      <c r="D32" s="74" t="str">
        <f t="shared" ref="D32:N32" si="12">D18</f>
        <v>Mes 2</v>
      </c>
      <c r="E32" s="74" t="str">
        <f t="shared" si="12"/>
        <v>Mes 3</v>
      </c>
      <c r="F32" s="74" t="str">
        <f t="shared" si="12"/>
        <v>Mes 4</v>
      </c>
      <c r="G32" s="74" t="str">
        <f t="shared" si="12"/>
        <v>Mes 5</v>
      </c>
      <c r="H32" s="74" t="str">
        <f t="shared" si="12"/>
        <v>Mes 6</v>
      </c>
      <c r="I32" s="74" t="str">
        <f t="shared" si="12"/>
        <v>Mes 7</v>
      </c>
      <c r="J32" s="74" t="str">
        <f t="shared" si="12"/>
        <v>Mes 8</v>
      </c>
      <c r="K32" s="74" t="str">
        <f t="shared" si="12"/>
        <v>Mes 9</v>
      </c>
      <c r="L32" s="74" t="str">
        <f t="shared" si="12"/>
        <v>Mes 10</v>
      </c>
      <c r="M32" s="74" t="str">
        <f t="shared" si="12"/>
        <v>Mes 11</v>
      </c>
      <c r="N32" s="74" t="str">
        <f t="shared" si="12"/>
        <v>Mes 12</v>
      </c>
      <c r="O32" s="74" t="s">
        <v>1</v>
      </c>
    </row>
    <row r="33" spans="1:15" x14ac:dyDescent="0.4">
      <c r="B33" s="70" t="s">
        <v>19</v>
      </c>
      <c r="C33" s="77">
        <f>O30</f>
        <v>307209.12135742832</v>
      </c>
      <c r="D33" s="67">
        <f>C44</f>
        <v>325064.16414742824</v>
      </c>
      <c r="E33" s="67">
        <f t="shared" ref="E33:N33" si="13">D44</f>
        <v>344066.46213742823</v>
      </c>
      <c r="F33" s="67">
        <f t="shared" si="13"/>
        <v>363068.76012742822</v>
      </c>
      <c r="G33" s="67">
        <f t="shared" si="13"/>
        <v>382071.05811742821</v>
      </c>
      <c r="H33" s="67">
        <f t="shared" si="13"/>
        <v>401073.3561074282</v>
      </c>
      <c r="I33" s="67">
        <f t="shared" si="13"/>
        <v>420075.6540974282</v>
      </c>
      <c r="J33" s="67">
        <f t="shared" si="13"/>
        <v>439077.95208742819</v>
      </c>
      <c r="K33" s="67">
        <f t="shared" si="13"/>
        <v>458080.25007742818</v>
      </c>
      <c r="L33" s="67">
        <f t="shared" si="13"/>
        <v>477082.54806742817</v>
      </c>
      <c r="M33" s="67">
        <f t="shared" si="13"/>
        <v>496084.84605742816</v>
      </c>
      <c r="N33" s="67">
        <f t="shared" si="13"/>
        <v>515087.14404742821</v>
      </c>
      <c r="O33" s="67">
        <f>C33</f>
        <v>307209.12135742832</v>
      </c>
    </row>
    <row r="34" spans="1:15" x14ac:dyDescent="0.4">
      <c r="A34" s="69" t="s">
        <v>114</v>
      </c>
      <c r="B34" s="70" t="s">
        <v>106</v>
      </c>
      <c r="C34" s="73">
        <f>PC!C37</f>
        <v>56722.512000000002</v>
      </c>
      <c r="D34" s="73">
        <f>PC!D37</f>
        <v>58487.520000000004</v>
      </c>
      <c r="E34" s="73">
        <f>PC!E37</f>
        <v>58487.520000000004</v>
      </c>
      <c r="F34" s="73">
        <f>PC!F37</f>
        <v>58487.520000000004</v>
      </c>
      <c r="G34" s="73">
        <f>PC!G37</f>
        <v>58487.520000000004</v>
      </c>
      <c r="H34" s="73">
        <f>PC!H37</f>
        <v>58487.520000000004</v>
      </c>
      <c r="I34" s="73">
        <f>PC!I37</f>
        <v>58487.520000000004</v>
      </c>
      <c r="J34" s="73">
        <f>PC!J37</f>
        <v>58487.520000000004</v>
      </c>
      <c r="K34" s="73">
        <f>PC!K37</f>
        <v>58487.520000000004</v>
      </c>
      <c r="L34" s="73">
        <f>PC!L37</f>
        <v>58487.520000000004</v>
      </c>
      <c r="M34" s="73">
        <f>PC!M37</f>
        <v>58487.520000000004</v>
      </c>
      <c r="N34" s="73">
        <f>PC!N37</f>
        <v>58487.520000000004</v>
      </c>
      <c r="O34" s="67">
        <f>SUM(C34:N34)</f>
        <v>700085.23200000019</v>
      </c>
    </row>
    <row r="35" spans="1:15" x14ac:dyDescent="0.4">
      <c r="A35" s="69" t="s">
        <v>113</v>
      </c>
      <c r="B35" s="68" t="s">
        <v>115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67">
        <f t="shared" ref="O35:O42" si="14">SUM(C35:N35)</f>
        <v>0</v>
      </c>
    </row>
    <row r="36" spans="1:15" x14ac:dyDescent="0.4">
      <c r="A36" s="69" t="s">
        <v>113</v>
      </c>
      <c r="B36" s="68" t="s">
        <v>107</v>
      </c>
      <c r="C36" s="73">
        <f>CV!C44</f>
        <v>29243.760000000002</v>
      </c>
      <c r="D36" s="73">
        <f>CV!D44</f>
        <v>29243.760000000002</v>
      </c>
      <c r="E36" s="73">
        <f>CV!E44</f>
        <v>29243.760000000002</v>
      </c>
      <c r="F36" s="73">
        <f>CV!F44</f>
        <v>29243.760000000002</v>
      </c>
      <c r="G36" s="73">
        <f>CV!G44</f>
        <v>29243.760000000002</v>
      </c>
      <c r="H36" s="73">
        <f>CV!H44</f>
        <v>29243.760000000002</v>
      </c>
      <c r="I36" s="73">
        <f>CV!I44</f>
        <v>29243.760000000002</v>
      </c>
      <c r="J36" s="73">
        <f>CV!J44</f>
        <v>29243.760000000002</v>
      </c>
      <c r="K36" s="73">
        <f>CV!K44</f>
        <v>29243.760000000002</v>
      </c>
      <c r="L36" s="73">
        <f>CV!L44</f>
        <v>29243.760000000002</v>
      </c>
      <c r="M36" s="73">
        <f>CV!M44</f>
        <v>29243.760000000002</v>
      </c>
      <c r="N36" s="73">
        <f>CV!N44</f>
        <v>29243.760000000002</v>
      </c>
      <c r="O36" s="67">
        <f t="shared" si="14"/>
        <v>350925.12000000005</v>
      </c>
    </row>
    <row r="37" spans="1:15" x14ac:dyDescent="0.4">
      <c r="A37" s="69" t="s">
        <v>113</v>
      </c>
      <c r="B37" s="68" t="s">
        <v>108</v>
      </c>
      <c r="C37" s="73">
        <f>GG!C71</f>
        <v>5.2530000000000001</v>
      </c>
      <c r="D37" s="73">
        <f>GG!D71</f>
        <v>5.2530000000000001</v>
      </c>
      <c r="E37" s="73">
        <f>GG!E71</f>
        <v>5.2530000000000001</v>
      </c>
      <c r="F37" s="73">
        <f>GG!F71</f>
        <v>5.2530000000000001</v>
      </c>
      <c r="G37" s="73">
        <f>GG!G71</f>
        <v>5.2530000000000001</v>
      </c>
      <c r="H37" s="73">
        <f>GG!H71</f>
        <v>5.2530000000000001</v>
      </c>
      <c r="I37" s="73">
        <f>GG!I71</f>
        <v>5.2530000000000001</v>
      </c>
      <c r="J37" s="73">
        <f>GG!J71</f>
        <v>5.2530000000000001</v>
      </c>
      <c r="K37" s="73">
        <f>GG!K71</f>
        <v>5.2530000000000001</v>
      </c>
      <c r="L37" s="73">
        <f>GG!L71</f>
        <v>5.2530000000000001</v>
      </c>
      <c r="M37" s="73">
        <f>GG!M71</f>
        <v>5.2530000000000001</v>
      </c>
      <c r="N37" s="73">
        <f>GG!N71</f>
        <v>5.2530000000000001</v>
      </c>
      <c r="O37" s="67">
        <f t="shared" si="14"/>
        <v>63.036000000000001</v>
      </c>
    </row>
    <row r="38" spans="1:15" x14ac:dyDescent="0.4">
      <c r="A38" s="69" t="s">
        <v>113</v>
      </c>
      <c r="B38" s="68" t="s">
        <v>109</v>
      </c>
      <c r="C38" s="73">
        <f>GG!C83</f>
        <v>4.2023999999999999</v>
      </c>
      <c r="D38" s="73">
        <f>GG!D83</f>
        <v>4.2023999999999999</v>
      </c>
      <c r="E38" s="73">
        <f>GG!E83</f>
        <v>4.2023999999999999</v>
      </c>
      <c r="F38" s="73">
        <f>GG!F83</f>
        <v>4.2023999999999999</v>
      </c>
      <c r="G38" s="73">
        <f>GG!G83</f>
        <v>4.2023999999999999</v>
      </c>
      <c r="H38" s="73">
        <f>GG!H83</f>
        <v>4.2023999999999999</v>
      </c>
      <c r="I38" s="73">
        <f>GG!I83</f>
        <v>4.2023999999999999</v>
      </c>
      <c r="J38" s="73">
        <f>GG!J83</f>
        <v>4.2023999999999999</v>
      </c>
      <c r="K38" s="73">
        <f>GG!K83</f>
        <v>4.2023999999999999</v>
      </c>
      <c r="L38" s="73">
        <f>GG!L83</f>
        <v>4.2023999999999999</v>
      </c>
      <c r="M38" s="73">
        <f>GG!M83</f>
        <v>4.2023999999999999</v>
      </c>
      <c r="N38" s="73">
        <f>GG!N83</f>
        <v>4.2023999999999999</v>
      </c>
      <c r="O38" s="67">
        <f t="shared" si="14"/>
        <v>50.428799999999988</v>
      </c>
    </row>
    <row r="39" spans="1:15" x14ac:dyDescent="0.4">
      <c r="A39" s="69" t="s">
        <v>113</v>
      </c>
      <c r="B39" s="68" t="s">
        <v>110</v>
      </c>
      <c r="C39" s="73">
        <f>TA!D34</f>
        <v>0</v>
      </c>
      <c r="D39" s="67">
        <f>TA!D35</f>
        <v>0</v>
      </c>
      <c r="E39" s="67">
        <f>TA!D36</f>
        <v>0</v>
      </c>
      <c r="F39" s="67">
        <f>TA!D37</f>
        <v>0</v>
      </c>
      <c r="G39" s="67">
        <f>TA!D38</f>
        <v>0</v>
      </c>
      <c r="H39" s="67">
        <f>TA!D39</f>
        <v>0</v>
      </c>
      <c r="I39" s="67">
        <f>TA!D40</f>
        <v>0</v>
      </c>
      <c r="J39" s="67">
        <f>TA!D41</f>
        <v>0</v>
      </c>
      <c r="K39" s="67">
        <f>TA!D42</f>
        <v>0</v>
      </c>
      <c r="L39" s="67">
        <f>TA!D43</f>
        <v>0</v>
      </c>
      <c r="M39" s="67">
        <f>TA!D44</f>
        <v>0</v>
      </c>
      <c r="N39" s="67">
        <f>TA!D45</f>
        <v>0</v>
      </c>
      <c r="O39" s="67">
        <f t="shared" si="14"/>
        <v>0</v>
      </c>
    </row>
    <row r="40" spans="1:15" x14ac:dyDescent="0.4">
      <c r="A40" s="69" t="s">
        <v>113</v>
      </c>
      <c r="B40" s="68" t="s">
        <v>166</v>
      </c>
      <c r="C40" s="73">
        <f>CD!C82+CD!F82</f>
        <v>2249.9625000000001</v>
      </c>
      <c r="D40" s="67">
        <f>+C40</f>
        <v>2249.9625000000001</v>
      </c>
      <c r="E40" s="67">
        <f t="shared" ref="E40:N40" si="15">+D40</f>
        <v>2249.9625000000001</v>
      </c>
      <c r="F40" s="67">
        <f t="shared" si="15"/>
        <v>2249.9625000000001</v>
      </c>
      <c r="G40" s="67">
        <f t="shared" si="15"/>
        <v>2249.9625000000001</v>
      </c>
      <c r="H40" s="67">
        <f t="shared" si="15"/>
        <v>2249.9625000000001</v>
      </c>
      <c r="I40" s="67">
        <f t="shared" si="15"/>
        <v>2249.9625000000001</v>
      </c>
      <c r="J40" s="67">
        <f t="shared" si="15"/>
        <v>2249.9625000000001</v>
      </c>
      <c r="K40" s="67">
        <f t="shared" si="15"/>
        <v>2249.9625000000001</v>
      </c>
      <c r="L40" s="67">
        <f t="shared" si="15"/>
        <v>2249.9625000000001</v>
      </c>
      <c r="M40" s="67">
        <f t="shared" si="15"/>
        <v>2249.9625000000001</v>
      </c>
      <c r="N40" s="67">
        <f t="shared" si="15"/>
        <v>2249.9625000000001</v>
      </c>
      <c r="O40" s="67">
        <f t="shared" ref="O40" si="16">SUM(C40:N40)</f>
        <v>26999.550000000007</v>
      </c>
    </row>
    <row r="41" spans="1:15" x14ac:dyDescent="0.4">
      <c r="A41" s="69" t="s">
        <v>113</v>
      </c>
      <c r="B41" s="68" t="s">
        <v>111</v>
      </c>
      <c r="C41" s="73">
        <f>IF((C34-C36-C37-C38-C39)&gt;0,(C34-C36-C37-C38-C39)*35%,0)</f>
        <v>9614.2538100000002</v>
      </c>
      <c r="D41" s="73">
        <f t="shared" ref="D41" si="17">IF((D34-D36-D37-D38-D39)&gt;0,(D34-D36-D37-D38-D39)*35%,0)</f>
        <v>10232.00661</v>
      </c>
      <c r="E41" s="73">
        <f t="shared" ref="E41" si="18">IF((E34-E36-E37-E38-E39)&gt;0,(E34-E36-E37-E38-E39)*35%,0)</f>
        <v>10232.00661</v>
      </c>
      <c r="F41" s="73">
        <f t="shared" ref="F41" si="19">IF((F34-F36-F37-F38-F39)&gt;0,(F34-F36-F37-F38-F39)*35%,0)</f>
        <v>10232.00661</v>
      </c>
      <c r="G41" s="73">
        <f t="shared" ref="G41" si="20">IF((G34-G36-G37-G38-G39)&gt;0,(G34-G36-G37-G38-G39)*35%,0)</f>
        <v>10232.00661</v>
      </c>
      <c r="H41" s="73">
        <f t="shared" ref="H41" si="21">IF((H34-H36-H37-H38-H39)&gt;0,(H34-H36-H37-H38-H39)*35%,0)</f>
        <v>10232.00661</v>
      </c>
      <c r="I41" s="73">
        <f t="shared" ref="I41" si="22">IF((I34-I36-I37-I38-I39)&gt;0,(I34-I36-I37-I38-I39)*35%,0)</f>
        <v>10232.00661</v>
      </c>
      <c r="J41" s="73">
        <f t="shared" ref="J41" si="23">IF((J34-J36-J37-J38-J39)&gt;0,(J34-J36-J37-J38-J39)*35%,0)</f>
        <v>10232.00661</v>
      </c>
      <c r="K41" s="73">
        <f t="shared" ref="K41" si="24">IF((K34-K36-K37-K38-K39)&gt;0,(K34-K36-K37-K38-K39)*35%,0)</f>
        <v>10232.00661</v>
      </c>
      <c r="L41" s="73">
        <f t="shared" ref="L41" si="25">IF((L34-L36-L37-L38-L39)&gt;0,(L34-L36-L37-L38-L39)*35%,0)</f>
        <v>10232.00661</v>
      </c>
      <c r="M41" s="73">
        <f t="shared" ref="M41" si="26">IF((M34-M36-M37-M38-M39)&gt;0,(M34-M36-M37-M38-M39)*35%,0)</f>
        <v>10232.00661</v>
      </c>
      <c r="N41" s="73">
        <f t="shared" ref="N41" si="27">IF((N34-N36-N37-N38-N39)&gt;0,(N34-N36-N37-N38-N39)*35%,0)</f>
        <v>10232.00661</v>
      </c>
      <c r="O41" s="67">
        <f t="shared" si="14"/>
        <v>122166.32651999997</v>
      </c>
    </row>
    <row r="42" spans="1:15" x14ac:dyDescent="0.4">
      <c r="A42" s="69" t="s">
        <v>113</v>
      </c>
      <c r="B42" s="68" t="s">
        <v>112</v>
      </c>
      <c r="C42" s="73">
        <f>TA!C34</f>
        <v>0</v>
      </c>
      <c r="D42" s="67">
        <f>TA!C35</f>
        <v>0</v>
      </c>
      <c r="E42" s="67">
        <f>TA!C36</f>
        <v>0</v>
      </c>
      <c r="F42" s="67">
        <f>TA!C37</f>
        <v>0</v>
      </c>
      <c r="G42" s="67">
        <f>TA!C38</f>
        <v>0</v>
      </c>
      <c r="H42" s="67">
        <f>TA!C39</f>
        <v>0</v>
      </c>
      <c r="I42" s="67">
        <f>TA!C40</f>
        <v>0</v>
      </c>
      <c r="J42" s="67">
        <f>TA!C41</f>
        <v>0</v>
      </c>
      <c r="K42" s="67">
        <f>TA!C42</f>
        <v>0</v>
      </c>
      <c r="L42" s="67">
        <f>TA!C43</f>
        <v>0</v>
      </c>
      <c r="M42" s="67">
        <f>TA!C44</f>
        <v>0</v>
      </c>
      <c r="N42" s="67">
        <f>TA!C45</f>
        <v>0</v>
      </c>
      <c r="O42" s="67">
        <f t="shared" si="14"/>
        <v>0</v>
      </c>
    </row>
    <row r="43" spans="1:15" x14ac:dyDescent="0.4">
      <c r="A43" s="69" t="s">
        <v>114</v>
      </c>
      <c r="B43" s="68" t="s">
        <v>166</v>
      </c>
      <c r="C43" s="73">
        <f>C40</f>
        <v>2249.9625000000001</v>
      </c>
      <c r="D43" s="73">
        <f t="shared" ref="D43:N43" si="28">D40</f>
        <v>2249.9625000000001</v>
      </c>
      <c r="E43" s="73">
        <f t="shared" si="28"/>
        <v>2249.9625000000001</v>
      </c>
      <c r="F43" s="73">
        <f t="shared" si="28"/>
        <v>2249.9625000000001</v>
      </c>
      <c r="G43" s="73">
        <f t="shared" si="28"/>
        <v>2249.9625000000001</v>
      </c>
      <c r="H43" s="73">
        <f t="shared" si="28"/>
        <v>2249.9625000000001</v>
      </c>
      <c r="I43" s="73">
        <f t="shared" si="28"/>
        <v>2249.9625000000001</v>
      </c>
      <c r="J43" s="73">
        <f t="shared" si="28"/>
        <v>2249.9625000000001</v>
      </c>
      <c r="K43" s="73">
        <f t="shared" si="28"/>
        <v>2249.9625000000001</v>
      </c>
      <c r="L43" s="73">
        <f t="shared" si="28"/>
        <v>2249.9625000000001</v>
      </c>
      <c r="M43" s="73">
        <f t="shared" si="28"/>
        <v>2249.9625000000001</v>
      </c>
      <c r="N43" s="73">
        <f t="shared" si="28"/>
        <v>2249.9625000000001</v>
      </c>
      <c r="O43" s="67">
        <f t="shared" ref="O43" si="29">SUM(C43:N43)</f>
        <v>26999.550000000007</v>
      </c>
    </row>
    <row r="44" spans="1:15" ht="12.6" thickBot="1" x14ac:dyDescent="0.45">
      <c r="B44" s="70" t="s">
        <v>116</v>
      </c>
      <c r="C44" s="76">
        <f>C33+C34-C35-C36-C37-C38-C39-C40-C41-C42+C43</f>
        <v>325064.16414742824</v>
      </c>
      <c r="D44" s="76">
        <f t="shared" ref="D44" si="30">D33+D34-D35-D36-D37-D38-D39-D40-D41-D42+D43</f>
        <v>344066.46213742823</v>
      </c>
      <c r="E44" s="76">
        <f t="shared" ref="E44" si="31">E33+E34-E35-E36-E37-E38-E39-E40-E41-E42+E43</f>
        <v>363068.76012742822</v>
      </c>
      <c r="F44" s="76">
        <f t="shared" ref="F44" si="32">F33+F34-F35-F36-F37-F38-F39-F40-F41-F42+F43</f>
        <v>382071.05811742821</v>
      </c>
      <c r="G44" s="76">
        <f t="shared" ref="G44" si="33">G33+G34-G35-G36-G37-G38-G39-G40-G41-G42+G43</f>
        <v>401073.3561074282</v>
      </c>
      <c r="H44" s="76">
        <f t="shared" ref="H44" si="34">H33+H34-H35-H36-H37-H38-H39-H40-H41-H42+H43</f>
        <v>420075.6540974282</v>
      </c>
      <c r="I44" s="76">
        <f t="shared" ref="I44" si="35">I33+I34-I35-I36-I37-I38-I39-I40-I41-I42+I43</f>
        <v>439077.95208742819</v>
      </c>
      <c r="J44" s="76">
        <f t="shared" ref="J44" si="36">J33+J34-J35-J36-J37-J38-J39-J40-J41-J42+J43</f>
        <v>458080.25007742818</v>
      </c>
      <c r="K44" s="76">
        <f t="shared" ref="K44" si="37">K33+K34-K35-K36-K37-K38-K39-K40-K41-K42+K43</f>
        <v>477082.54806742817</v>
      </c>
      <c r="L44" s="76">
        <f t="shared" ref="L44" si="38">L33+L34-L35-L36-L37-L38-L39-L40-L41-L42+L43</f>
        <v>496084.84605742816</v>
      </c>
      <c r="M44" s="76">
        <f t="shared" ref="M44" si="39">M33+M34-M35-M36-M37-M38-M39-M40-M41-M42+M43</f>
        <v>515087.14404742821</v>
      </c>
      <c r="N44" s="76">
        <f t="shared" ref="N44" si="40">N33+N34-N35-N36-N37-N38-N39-N40-N41-N42+N43</f>
        <v>534089.44203742815</v>
      </c>
      <c r="O44" s="76">
        <f t="shared" ref="O44" si="41">O33+O34-O35-O36-O37-O38-O39-O41-O42</f>
        <v>534089.44203742838</v>
      </c>
    </row>
    <row r="45" spans="1:15" ht="12.6" thickTop="1" x14ac:dyDescent="0.4"/>
    <row r="46" spans="1:15" ht="13.8" x14ac:dyDescent="0.45">
      <c r="B46" s="30" t="s">
        <v>17</v>
      </c>
      <c r="C46" s="74" t="str">
        <f>C32</f>
        <v>Mes 1</v>
      </c>
      <c r="D46" s="74" t="str">
        <f t="shared" ref="D46:N46" si="42">D32</f>
        <v>Mes 2</v>
      </c>
      <c r="E46" s="74" t="str">
        <f t="shared" si="42"/>
        <v>Mes 3</v>
      </c>
      <c r="F46" s="74" t="str">
        <f t="shared" si="42"/>
        <v>Mes 4</v>
      </c>
      <c r="G46" s="74" t="str">
        <f t="shared" si="42"/>
        <v>Mes 5</v>
      </c>
      <c r="H46" s="74" t="str">
        <f t="shared" si="42"/>
        <v>Mes 6</v>
      </c>
      <c r="I46" s="74" t="str">
        <f t="shared" si="42"/>
        <v>Mes 7</v>
      </c>
      <c r="J46" s="74" t="str">
        <f t="shared" si="42"/>
        <v>Mes 8</v>
      </c>
      <c r="K46" s="74" t="str">
        <f t="shared" si="42"/>
        <v>Mes 9</v>
      </c>
      <c r="L46" s="74" t="str">
        <f t="shared" si="42"/>
        <v>Mes 10</v>
      </c>
      <c r="M46" s="74" t="str">
        <f t="shared" si="42"/>
        <v>Mes 11</v>
      </c>
      <c r="N46" s="74" t="str">
        <f t="shared" si="42"/>
        <v>Mes 12</v>
      </c>
      <c r="O46" s="74" t="s">
        <v>1</v>
      </c>
    </row>
    <row r="47" spans="1:15" x14ac:dyDescent="0.4">
      <c r="B47" s="70" t="s">
        <v>19</v>
      </c>
      <c r="C47" s="77">
        <f>O44</f>
        <v>534089.44203742838</v>
      </c>
      <c r="D47" s="67">
        <f>C58</f>
        <v>553323.01703494834</v>
      </c>
      <c r="E47" s="67">
        <f t="shared" ref="E47:N47" si="43">D58</f>
        <v>572556.5920324683</v>
      </c>
      <c r="F47" s="67">
        <f t="shared" si="43"/>
        <v>591790.16702998825</v>
      </c>
      <c r="G47" s="67">
        <f t="shared" si="43"/>
        <v>611023.74202750821</v>
      </c>
      <c r="H47" s="67">
        <f t="shared" si="43"/>
        <v>630257.31702502817</v>
      </c>
      <c r="I47" s="67">
        <f t="shared" si="43"/>
        <v>649490.89202254813</v>
      </c>
      <c r="J47" s="67">
        <f t="shared" si="43"/>
        <v>668724.46702006808</v>
      </c>
      <c r="K47" s="67">
        <f t="shared" si="43"/>
        <v>687958.04201758804</v>
      </c>
      <c r="L47" s="67">
        <f t="shared" si="43"/>
        <v>707191.617015108</v>
      </c>
      <c r="M47" s="67">
        <f t="shared" si="43"/>
        <v>726425.19201262796</v>
      </c>
      <c r="N47" s="67">
        <f t="shared" si="43"/>
        <v>745658.76701014792</v>
      </c>
      <c r="O47" s="67">
        <f>C47</f>
        <v>534089.44203742838</v>
      </c>
    </row>
    <row r="48" spans="1:15" x14ac:dyDescent="0.4">
      <c r="A48" s="69" t="s">
        <v>114</v>
      </c>
      <c r="B48" s="70" t="s">
        <v>106</v>
      </c>
      <c r="C48" s="73">
        <f>PC!C46</f>
        <v>60624.653980800002</v>
      </c>
      <c r="D48" s="73">
        <f>PC!D46</f>
        <v>60624.653980800002</v>
      </c>
      <c r="E48" s="73">
        <f>PC!E46</f>
        <v>60624.653980800002</v>
      </c>
      <c r="F48" s="73">
        <f>PC!F46</f>
        <v>60624.653980800002</v>
      </c>
      <c r="G48" s="73">
        <f>PC!G46</f>
        <v>60624.653980800002</v>
      </c>
      <c r="H48" s="73">
        <f>PC!H46</f>
        <v>60624.653980800002</v>
      </c>
      <c r="I48" s="73">
        <f>PC!I46</f>
        <v>60624.653980800002</v>
      </c>
      <c r="J48" s="73">
        <f>PC!J46</f>
        <v>60624.653980800002</v>
      </c>
      <c r="K48" s="73">
        <f>PC!K46</f>
        <v>60624.653980800002</v>
      </c>
      <c r="L48" s="73">
        <f>PC!L46</f>
        <v>60624.653980800002</v>
      </c>
      <c r="M48" s="73">
        <f>PC!M46</f>
        <v>60624.653980800002</v>
      </c>
      <c r="N48" s="73">
        <f>PC!N46</f>
        <v>60624.653980800002</v>
      </c>
      <c r="O48" s="67">
        <f>SUM(C48:N48)</f>
        <v>727495.84776959987</v>
      </c>
    </row>
    <row r="49" spans="1:15" x14ac:dyDescent="0.4">
      <c r="A49" s="69" t="s">
        <v>113</v>
      </c>
      <c r="B49" s="68" t="s">
        <v>115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67">
        <f t="shared" ref="O49:O56" si="44">SUM(C49:N49)</f>
        <v>0</v>
      </c>
    </row>
    <row r="50" spans="1:15" x14ac:dyDescent="0.4">
      <c r="A50" s="69" t="s">
        <v>113</v>
      </c>
      <c r="B50" s="68" t="s">
        <v>107</v>
      </c>
      <c r="C50" s="73">
        <f>CV!C58</f>
        <v>31024.704984</v>
      </c>
      <c r="D50" s="73">
        <f>CV!D58</f>
        <v>31024.704984</v>
      </c>
      <c r="E50" s="73">
        <f>CV!E58</f>
        <v>31024.704984</v>
      </c>
      <c r="F50" s="73">
        <f>CV!F58</f>
        <v>31024.704984</v>
      </c>
      <c r="G50" s="73">
        <f>CV!G58</f>
        <v>31024.704984</v>
      </c>
      <c r="H50" s="73">
        <f>CV!H58</f>
        <v>31024.704984</v>
      </c>
      <c r="I50" s="73">
        <f>CV!I58</f>
        <v>31024.704984</v>
      </c>
      <c r="J50" s="73">
        <f>CV!J58</f>
        <v>31024.704984</v>
      </c>
      <c r="K50" s="73">
        <f>CV!K58</f>
        <v>31024.704984</v>
      </c>
      <c r="L50" s="73">
        <f>CV!L58</f>
        <v>31024.704984</v>
      </c>
      <c r="M50" s="73">
        <f>CV!M58</f>
        <v>31024.704984</v>
      </c>
      <c r="N50" s="73">
        <f>CV!N58</f>
        <v>31024.704984</v>
      </c>
      <c r="O50" s="67">
        <f t="shared" si="44"/>
        <v>372296.45980800007</v>
      </c>
    </row>
    <row r="51" spans="1:15" x14ac:dyDescent="0.4">
      <c r="A51" s="69" t="s">
        <v>113</v>
      </c>
      <c r="B51" s="68" t="s">
        <v>108</v>
      </c>
      <c r="C51" s="73">
        <f>GG!C98</f>
        <v>5.46312</v>
      </c>
      <c r="D51" s="73">
        <f>GG!D98</f>
        <v>5.46312</v>
      </c>
      <c r="E51" s="73">
        <f>GG!E98</f>
        <v>5.46312</v>
      </c>
      <c r="F51" s="73">
        <f>GG!F98</f>
        <v>5.46312</v>
      </c>
      <c r="G51" s="73">
        <f>GG!G98</f>
        <v>5.46312</v>
      </c>
      <c r="H51" s="73">
        <f>GG!H98</f>
        <v>5.46312</v>
      </c>
      <c r="I51" s="73">
        <f>GG!I98</f>
        <v>5.46312</v>
      </c>
      <c r="J51" s="73">
        <f>GG!J98</f>
        <v>5.46312</v>
      </c>
      <c r="K51" s="73">
        <f>GG!K98</f>
        <v>5.46312</v>
      </c>
      <c r="L51" s="73">
        <f>GG!L98</f>
        <v>5.46312</v>
      </c>
      <c r="M51" s="73">
        <f>GG!M98</f>
        <v>5.46312</v>
      </c>
      <c r="N51" s="73">
        <f>GG!N98</f>
        <v>5.46312</v>
      </c>
      <c r="O51" s="67">
        <f t="shared" si="44"/>
        <v>65.557440000000014</v>
      </c>
    </row>
    <row r="52" spans="1:15" x14ac:dyDescent="0.4">
      <c r="A52" s="69" t="s">
        <v>113</v>
      </c>
      <c r="B52" s="68" t="s">
        <v>109</v>
      </c>
      <c r="C52" s="73">
        <f>GG!C110</f>
        <v>4.3704960000000002</v>
      </c>
      <c r="D52" s="73">
        <f>GG!D110</f>
        <v>4.3704960000000002</v>
      </c>
      <c r="E52" s="73">
        <f>GG!E110</f>
        <v>4.3704960000000002</v>
      </c>
      <c r="F52" s="73">
        <f>GG!F110</f>
        <v>4.3704960000000002</v>
      </c>
      <c r="G52" s="73">
        <f>GG!G110</f>
        <v>4.3704960000000002</v>
      </c>
      <c r="H52" s="73">
        <f>GG!H110</f>
        <v>4.3704960000000002</v>
      </c>
      <c r="I52" s="73">
        <f>GG!I110</f>
        <v>4.3704960000000002</v>
      </c>
      <c r="J52" s="73">
        <f>GG!J110</f>
        <v>4.3704960000000002</v>
      </c>
      <c r="K52" s="73">
        <f>GG!K110</f>
        <v>4.3704960000000002</v>
      </c>
      <c r="L52" s="73">
        <f>GG!L110</f>
        <v>4.3704960000000002</v>
      </c>
      <c r="M52" s="73">
        <f>GG!M110</f>
        <v>4.3704960000000002</v>
      </c>
      <c r="N52" s="73">
        <f>GG!N110</f>
        <v>4.3704960000000002</v>
      </c>
      <c r="O52" s="67">
        <f t="shared" si="44"/>
        <v>52.445952000000013</v>
      </c>
    </row>
    <row r="53" spans="1:15" x14ac:dyDescent="0.4">
      <c r="A53" s="69" t="s">
        <v>113</v>
      </c>
      <c r="B53" s="68" t="s">
        <v>110</v>
      </c>
      <c r="C53" s="73">
        <f>TA!D46</f>
        <v>0</v>
      </c>
      <c r="D53" s="67">
        <f>TA!D47</f>
        <v>0</v>
      </c>
      <c r="E53" s="67">
        <f>TA!D48</f>
        <v>0</v>
      </c>
      <c r="F53" s="67">
        <f>TA!D49</f>
        <v>0</v>
      </c>
      <c r="G53" s="67">
        <f>TA!D50</f>
        <v>0</v>
      </c>
      <c r="H53" s="67">
        <f>TA!D51</f>
        <v>0</v>
      </c>
      <c r="I53" s="67">
        <f>TA!D52</f>
        <v>0</v>
      </c>
      <c r="J53" s="67">
        <f>TA!D53</f>
        <v>0</v>
      </c>
      <c r="K53" s="67">
        <f>TA!D54</f>
        <v>0</v>
      </c>
      <c r="L53" s="67">
        <f>TA!D55</f>
        <v>0</v>
      </c>
      <c r="M53" s="67">
        <f>TA!D56</f>
        <v>0</v>
      </c>
      <c r="N53" s="67">
        <f>TA!D57</f>
        <v>0</v>
      </c>
      <c r="O53" s="67">
        <f t="shared" si="44"/>
        <v>0</v>
      </c>
    </row>
    <row r="54" spans="1:15" x14ac:dyDescent="0.4">
      <c r="A54" s="69" t="s">
        <v>113</v>
      </c>
      <c r="B54" s="68" t="s">
        <v>166</v>
      </c>
      <c r="C54" s="73">
        <f>CD!C108+CD!F108</f>
        <v>2249.9625000000001</v>
      </c>
      <c r="D54" s="67">
        <f>+C54</f>
        <v>2249.9625000000001</v>
      </c>
      <c r="E54" s="67">
        <f t="shared" ref="E54:N54" si="45">+D54</f>
        <v>2249.9625000000001</v>
      </c>
      <c r="F54" s="67">
        <f t="shared" si="45"/>
        <v>2249.9625000000001</v>
      </c>
      <c r="G54" s="67">
        <f t="shared" si="45"/>
        <v>2249.9625000000001</v>
      </c>
      <c r="H54" s="67">
        <f t="shared" si="45"/>
        <v>2249.9625000000001</v>
      </c>
      <c r="I54" s="67">
        <f t="shared" si="45"/>
        <v>2249.9625000000001</v>
      </c>
      <c r="J54" s="67">
        <f t="shared" si="45"/>
        <v>2249.9625000000001</v>
      </c>
      <c r="K54" s="67">
        <f t="shared" si="45"/>
        <v>2249.9625000000001</v>
      </c>
      <c r="L54" s="67">
        <f t="shared" si="45"/>
        <v>2249.9625000000001</v>
      </c>
      <c r="M54" s="67">
        <f t="shared" si="45"/>
        <v>2249.9625000000001</v>
      </c>
      <c r="N54" s="67">
        <f t="shared" si="45"/>
        <v>2249.9625000000001</v>
      </c>
      <c r="O54" s="67">
        <f t="shared" ref="O54" si="46">SUM(C54:N54)</f>
        <v>26999.550000000007</v>
      </c>
    </row>
    <row r="55" spans="1:15" x14ac:dyDescent="0.4">
      <c r="A55" s="69" t="s">
        <v>113</v>
      </c>
      <c r="B55" s="68" t="s">
        <v>111</v>
      </c>
      <c r="C55" s="73">
        <f>IF((C48-C50-C51-C52-C53)&gt;0,(C48-C50-C51-C52-C53)*35%,0)</f>
        <v>10356.54038328</v>
      </c>
      <c r="D55" s="73">
        <f t="shared" ref="D55" si="47">IF((D48-D50-D51-D52-D53)&gt;0,(D48-D50-D51-D52-D53)*35%,0)</f>
        <v>10356.54038328</v>
      </c>
      <c r="E55" s="73">
        <f t="shared" ref="E55" si="48">IF((E48-E50-E51-E52-E53)&gt;0,(E48-E50-E51-E52-E53)*35%,0)</f>
        <v>10356.54038328</v>
      </c>
      <c r="F55" s="73">
        <f t="shared" ref="F55" si="49">IF((F48-F50-F51-F52-F53)&gt;0,(F48-F50-F51-F52-F53)*35%,0)</f>
        <v>10356.54038328</v>
      </c>
      <c r="G55" s="73">
        <f t="shared" ref="G55" si="50">IF((G48-G50-G51-G52-G53)&gt;0,(G48-G50-G51-G52-G53)*35%,0)</f>
        <v>10356.54038328</v>
      </c>
      <c r="H55" s="73">
        <f t="shared" ref="H55" si="51">IF((H48-H50-H51-H52-H53)&gt;0,(H48-H50-H51-H52-H53)*35%,0)</f>
        <v>10356.54038328</v>
      </c>
      <c r="I55" s="73">
        <f t="shared" ref="I55" si="52">IF((I48-I50-I51-I52-I53)&gt;0,(I48-I50-I51-I52-I53)*35%,0)</f>
        <v>10356.54038328</v>
      </c>
      <c r="J55" s="73">
        <f t="shared" ref="J55" si="53">IF((J48-J50-J51-J52-J53)&gt;0,(J48-J50-J51-J52-J53)*35%,0)</f>
        <v>10356.54038328</v>
      </c>
      <c r="K55" s="73">
        <f t="shared" ref="K55" si="54">IF((K48-K50-K51-K52-K53)&gt;0,(K48-K50-K51-K52-K53)*35%,0)</f>
        <v>10356.54038328</v>
      </c>
      <c r="L55" s="73">
        <f t="shared" ref="L55" si="55">IF((L48-L50-L51-L52-L53)&gt;0,(L48-L50-L51-L52-L53)*35%,0)</f>
        <v>10356.54038328</v>
      </c>
      <c r="M55" s="73">
        <f t="shared" ref="M55" si="56">IF((M48-M50-M51-M52-M53)&gt;0,(M48-M50-M51-M52-M53)*35%,0)</f>
        <v>10356.54038328</v>
      </c>
      <c r="N55" s="73">
        <f t="shared" ref="N55" si="57">IF((N48-N50-N51-N52-N53)&gt;0,(N48-N50-N51-N52-N53)*35%,0)</f>
        <v>10356.54038328</v>
      </c>
      <c r="O55" s="67">
        <f t="shared" si="44"/>
        <v>124278.48459935997</v>
      </c>
    </row>
    <row r="56" spans="1:15" x14ac:dyDescent="0.4">
      <c r="A56" s="69" t="s">
        <v>113</v>
      </c>
      <c r="B56" s="68" t="s">
        <v>112</v>
      </c>
      <c r="C56" s="73">
        <f>TA!C46</f>
        <v>0</v>
      </c>
      <c r="D56" s="67">
        <f>TA!C47</f>
        <v>0</v>
      </c>
      <c r="E56" s="67">
        <f>TA!C48</f>
        <v>0</v>
      </c>
      <c r="F56" s="67">
        <f>TA!C49</f>
        <v>0</v>
      </c>
      <c r="G56" s="67">
        <f>TA!C50</f>
        <v>0</v>
      </c>
      <c r="H56" s="67">
        <f>TA!C51</f>
        <v>0</v>
      </c>
      <c r="I56" s="67">
        <f>TA!C52</f>
        <v>0</v>
      </c>
      <c r="J56" s="67">
        <f>TA!C53</f>
        <v>0</v>
      </c>
      <c r="K56" s="67">
        <f>TA!C54</f>
        <v>0</v>
      </c>
      <c r="L56" s="67">
        <f>TA!C55</f>
        <v>0</v>
      </c>
      <c r="M56" s="67">
        <f>TA!C56</f>
        <v>0</v>
      </c>
      <c r="N56" s="67">
        <f>TA!C57</f>
        <v>0</v>
      </c>
      <c r="O56" s="67">
        <f t="shared" si="44"/>
        <v>0</v>
      </c>
    </row>
    <row r="57" spans="1:15" x14ac:dyDescent="0.4">
      <c r="A57" s="69" t="s">
        <v>114</v>
      </c>
      <c r="B57" s="68" t="s">
        <v>166</v>
      </c>
      <c r="C57" s="73">
        <f>C54</f>
        <v>2249.9625000000001</v>
      </c>
      <c r="D57" s="73">
        <f t="shared" ref="D57:N57" si="58">D54</f>
        <v>2249.9625000000001</v>
      </c>
      <c r="E57" s="73">
        <f t="shared" si="58"/>
        <v>2249.9625000000001</v>
      </c>
      <c r="F57" s="73">
        <f t="shared" si="58"/>
        <v>2249.9625000000001</v>
      </c>
      <c r="G57" s="73">
        <f t="shared" si="58"/>
        <v>2249.9625000000001</v>
      </c>
      <c r="H57" s="73">
        <f t="shared" si="58"/>
        <v>2249.9625000000001</v>
      </c>
      <c r="I57" s="73">
        <f t="shared" si="58"/>
        <v>2249.9625000000001</v>
      </c>
      <c r="J57" s="73">
        <f t="shared" si="58"/>
        <v>2249.9625000000001</v>
      </c>
      <c r="K57" s="73">
        <f t="shared" si="58"/>
        <v>2249.9625000000001</v>
      </c>
      <c r="L57" s="73">
        <f t="shared" si="58"/>
        <v>2249.9625000000001</v>
      </c>
      <c r="M57" s="73">
        <f t="shared" si="58"/>
        <v>2249.9625000000001</v>
      </c>
      <c r="N57" s="73">
        <f t="shared" si="58"/>
        <v>2249.9625000000001</v>
      </c>
      <c r="O57" s="67">
        <f t="shared" ref="O57" si="59">SUM(C57:N57)</f>
        <v>26999.550000000007</v>
      </c>
    </row>
    <row r="58" spans="1:15" ht="12.6" thickBot="1" x14ac:dyDescent="0.45">
      <c r="B58" s="70" t="s">
        <v>116</v>
      </c>
      <c r="C58" s="76">
        <f>C47+C48-C49-C50-C51-C52-C53-C54-C55-C56+C57</f>
        <v>553323.01703494834</v>
      </c>
      <c r="D58" s="76">
        <f t="shared" ref="D58" si="60">D47+D48-D49-D50-D51-D52-D53-D54-D55-D56+D57</f>
        <v>572556.5920324683</v>
      </c>
      <c r="E58" s="76">
        <f t="shared" ref="E58" si="61">E47+E48-E49-E50-E51-E52-E53-E54-E55-E56+E57</f>
        <v>591790.16702998825</v>
      </c>
      <c r="F58" s="76">
        <f t="shared" ref="F58" si="62">F47+F48-F49-F50-F51-F52-F53-F54-F55-F56+F57</f>
        <v>611023.74202750821</v>
      </c>
      <c r="G58" s="76">
        <f t="shared" ref="G58" si="63">G47+G48-G49-G50-G51-G52-G53-G54-G55-G56+G57</f>
        <v>630257.31702502817</v>
      </c>
      <c r="H58" s="76">
        <f t="shared" ref="H58" si="64">H47+H48-H49-H50-H51-H52-H53-H54-H55-H56+H57</f>
        <v>649490.89202254813</v>
      </c>
      <c r="I58" s="76">
        <f t="shared" ref="I58" si="65">I47+I48-I49-I50-I51-I52-I53-I54-I55-I56+I57</f>
        <v>668724.46702006808</v>
      </c>
      <c r="J58" s="76">
        <f t="shared" ref="J58" si="66">J47+J48-J49-J50-J51-J52-J53-J54-J55-J56+J57</f>
        <v>687958.04201758804</v>
      </c>
      <c r="K58" s="76">
        <f t="shared" ref="K58" si="67">K47+K48-K49-K50-K51-K52-K53-K54-K55-K56+K57</f>
        <v>707191.617015108</v>
      </c>
      <c r="L58" s="76">
        <f t="shared" ref="L58" si="68">L47+L48-L49-L50-L51-L52-L53-L54-L55-L56+L57</f>
        <v>726425.19201262796</v>
      </c>
      <c r="M58" s="76">
        <f t="shared" ref="M58" si="69">M47+M48-M49-M50-M51-M52-M53-M54-M55-M56+M57</f>
        <v>745658.76701014792</v>
      </c>
      <c r="N58" s="76">
        <f t="shared" ref="N58" si="70">N47+N48-N49-N50-N51-N52-N53-N54-N55-N56+N57</f>
        <v>764892.34200766787</v>
      </c>
      <c r="O58" s="76">
        <f t="shared" ref="O58" si="71">O47+O48-O49-O50-O51-O52-O53-O55-O56</f>
        <v>764892.34200766799</v>
      </c>
    </row>
    <row r="59" spans="1:15" ht="12.6" thickTop="1" x14ac:dyDescent="0.4"/>
    <row r="60" spans="1:15" ht="13.8" x14ac:dyDescent="0.45">
      <c r="B60" s="30" t="s">
        <v>73</v>
      </c>
      <c r="C60" s="74" t="str">
        <f>C46</f>
        <v>Mes 1</v>
      </c>
      <c r="D60" s="74" t="str">
        <f t="shared" ref="D60:N60" si="72">D46</f>
        <v>Mes 2</v>
      </c>
      <c r="E60" s="74" t="str">
        <f t="shared" si="72"/>
        <v>Mes 3</v>
      </c>
      <c r="F60" s="74" t="str">
        <f t="shared" si="72"/>
        <v>Mes 4</v>
      </c>
      <c r="G60" s="74" t="str">
        <f t="shared" si="72"/>
        <v>Mes 5</v>
      </c>
      <c r="H60" s="74" t="str">
        <f t="shared" si="72"/>
        <v>Mes 6</v>
      </c>
      <c r="I60" s="74" t="str">
        <f t="shared" si="72"/>
        <v>Mes 7</v>
      </c>
      <c r="J60" s="74" t="str">
        <f t="shared" si="72"/>
        <v>Mes 8</v>
      </c>
      <c r="K60" s="74" t="str">
        <f t="shared" si="72"/>
        <v>Mes 9</v>
      </c>
      <c r="L60" s="74" t="str">
        <f t="shared" si="72"/>
        <v>Mes 10</v>
      </c>
      <c r="M60" s="74" t="str">
        <f t="shared" si="72"/>
        <v>Mes 11</v>
      </c>
      <c r="N60" s="74" t="str">
        <f t="shared" si="72"/>
        <v>Mes 12</v>
      </c>
      <c r="O60" s="74" t="s">
        <v>1</v>
      </c>
    </row>
    <row r="61" spans="1:15" x14ac:dyDescent="0.4">
      <c r="B61" s="70" t="s">
        <v>19</v>
      </c>
      <c r="C61" s="77">
        <f>O58</f>
        <v>764892.34200766799</v>
      </c>
      <c r="D61" s="67">
        <f>C72</f>
        <v>785338.85347367986</v>
      </c>
      <c r="E61" s="67">
        <f t="shared" ref="E61:N61" si="73">D72</f>
        <v>806934.02361701941</v>
      </c>
      <c r="F61" s="67">
        <f t="shared" si="73"/>
        <v>828529.19376035896</v>
      </c>
      <c r="G61" s="67">
        <f t="shared" si="73"/>
        <v>850124.36390369851</v>
      </c>
      <c r="H61" s="67">
        <f t="shared" si="73"/>
        <v>871719.53404703806</v>
      </c>
      <c r="I61" s="67">
        <f t="shared" si="73"/>
        <v>893314.70419037761</v>
      </c>
      <c r="J61" s="67">
        <f t="shared" si="73"/>
        <v>914909.87433371716</v>
      </c>
      <c r="K61" s="67">
        <f t="shared" si="73"/>
        <v>936505.04447705671</v>
      </c>
      <c r="L61" s="67">
        <f t="shared" si="73"/>
        <v>958100.21462039626</v>
      </c>
      <c r="M61" s="67">
        <f t="shared" si="73"/>
        <v>979695.38476373581</v>
      </c>
      <c r="N61" s="67">
        <f t="shared" si="73"/>
        <v>1001290.5549070754</v>
      </c>
      <c r="O61" s="67">
        <f>C61</f>
        <v>764892.34200766799</v>
      </c>
    </row>
    <row r="62" spans="1:15" x14ac:dyDescent="0.4">
      <c r="A62" s="69" t="s">
        <v>114</v>
      </c>
      <c r="B62" s="70" t="s">
        <v>106</v>
      </c>
      <c r="C62" s="73">
        <f>PC!C55</f>
        <v>64700.160761832958</v>
      </c>
      <c r="D62" s="73">
        <f>PC!D55</f>
        <v>66467.327957721602</v>
      </c>
      <c r="E62" s="73">
        <f>PC!E55</f>
        <v>66467.327957721602</v>
      </c>
      <c r="F62" s="73">
        <f>PC!F55</f>
        <v>66467.327957721602</v>
      </c>
      <c r="G62" s="73">
        <f>PC!G55</f>
        <v>66467.327957721602</v>
      </c>
      <c r="H62" s="73">
        <f>PC!H55</f>
        <v>66467.327957721602</v>
      </c>
      <c r="I62" s="73">
        <f>PC!I55</f>
        <v>66467.327957721602</v>
      </c>
      <c r="J62" s="73">
        <f>PC!J55</f>
        <v>66467.327957721602</v>
      </c>
      <c r="K62" s="73">
        <f>PC!K55</f>
        <v>66467.327957721602</v>
      </c>
      <c r="L62" s="73">
        <f>PC!L55</f>
        <v>66467.327957721602</v>
      </c>
      <c r="M62" s="73">
        <f>PC!M55</f>
        <v>66467.327957721602</v>
      </c>
      <c r="N62" s="73">
        <f>PC!N55</f>
        <v>66467.327957721602</v>
      </c>
      <c r="O62" s="67">
        <f>SUM(C62:N62)</f>
        <v>795840.76829677075</v>
      </c>
    </row>
    <row r="63" spans="1:15" x14ac:dyDescent="0.4">
      <c r="A63" s="69" t="s">
        <v>113</v>
      </c>
      <c r="B63" s="68" t="s">
        <v>115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67">
        <f t="shared" ref="O63:O70" si="74">SUM(C63:N63)</f>
        <v>0</v>
      </c>
    </row>
    <row r="64" spans="1:15" x14ac:dyDescent="0.4">
      <c r="A64" s="69" t="s">
        <v>113</v>
      </c>
      <c r="B64" s="68" t="s">
        <v>107</v>
      </c>
      <c r="C64" s="73">
        <f>CV!C72</f>
        <v>33233.663978860801</v>
      </c>
      <c r="D64" s="73">
        <f>CV!D72</f>
        <v>33233.663978860801</v>
      </c>
      <c r="E64" s="73">
        <f>CV!E72</f>
        <v>33233.663978860801</v>
      </c>
      <c r="F64" s="73">
        <f>CV!F72</f>
        <v>33233.663978860801</v>
      </c>
      <c r="G64" s="73">
        <f>CV!G72</f>
        <v>33233.663978860801</v>
      </c>
      <c r="H64" s="73">
        <f>CV!H72</f>
        <v>33233.663978860801</v>
      </c>
      <c r="I64" s="73">
        <f>CV!I72</f>
        <v>33233.663978860801</v>
      </c>
      <c r="J64" s="73">
        <f>CV!J72</f>
        <v>33233.663978860801</v>
      </c>
      <c r="K64" s="73">
        <f>CV!K72</f>
        <v>33233.663978860801</v>
      </c>
      <c r="L64" s="73">
        <f>CV!L72</f>
        <v>33233.663978860801</v>
      </c>
      <c r="M64" s="73">
        <f>CV!M72</f>
        <v>33233.663978860801</v>
      </c>
      <c r="N64" s="73">
        <f>CV!N72</f>
        <v>33233.663978860801</v>
      </c>
      <c r="O64" s="67">
        <f t="shared" si="74"/>
        <v>398803.96774632973</v>
      </c>
    </row>
    <row r="65" spans="1:15" x14ac:dyDescent="0.4">
      <c r="A65" s="69" t="s">
        <v>113</v>
      </c>
      <c r="B65" s="68" t="s">
        <v>108</v>
      </c>
      <c r="C65" s="73">
        <f>GG!C125</f>
        <v>5.7362760000000002</v>
      </c>
      <c r="D65" s="73">
        <f>GG!D125</f>
        <v>5.7362760000000002</v>
      </c>
      <c r="E65" s="73">
        <f>GG!E125</f>
        <v>5.7362760000000002</v>
      </c>
      <c r="F65" s="73">
        <f>GG!F125</f>
        <v>5.7362760000000002</v>
      </c>
      <c r="G65" s="73">
        <f>GG!G125</f>
        <v>5.7362760000000002</v>
      </c>
      <c r="H65" s="73">
        <f>GG!H125</f>
        <v>5.7362760000000002</v>
      </c>
      <c r="I65" s="73">
        <f>GG!I125</f>
        <v>5.7362760000000002</v>
      </c>
      <c r="J65" s="73">
        <f>GG!J125</f>
        <v>5.7362760000000002</v>
      </c>
      <c r="K65" s="73">
        <f>GG!K125</f>
        <v>5.7362760000000002</v>
      </c>
      <c r="L65" s="73">
        <f>GG!L125</f>
        <v>5.7362760000000002</v>
      </c>
      <c r="M65" s="73">
        <f>GG!M125</f>
        <v>5.7362760000000002</v>
      </c>
      <c r="N65" s="73">
        <f>GG!N125</f>
        <v>5.7362760000000002</v>
      </c>
      <c r="O65" s="67">
        <f t="shared" si="74"/>
        <v>68.835312000000016</v>
      </c>
    </row>
    <row r="66" spans="1:15" x14ac:dyDescent="0.4">
      <c r="A66" s="69" t="s">
        <v>113</v>
      </c>
      <c r="B66" s="68" t="s">
        <v>109</v>
      </c>
      <c r="C66" s="73">
        <f>GG!C137</f>
        <v>4.5890208000000001</v>
      </c>
      <c r="D66" s="73">
        <f>GG!D137</f>
        <v>4.5890208000000001</v>
      </c>
      <c r="E66" s="73">
        <f>GG!E137</f>
        <v>4.5890208000000001</v>
      </c>
      <c r="F66" s="73">
        <f>GG!F137</f>
        <v>4.5890208000000001</v>
      </c>
      <c r="G66" s="73">
        <f>GG!G137</f>
        <v>4.5890208000000001</v>
      </c>
      <c r="H66" s="73">
        <f>GG!H137</f>
        <v>4.5890208000000001</v>
      </c>
      <c r="I66" s="73">
        <f>GG!I137</f>
        <v>4.5890208000000001</v>
      </c>
      <c r="J66" s="73">
        <f>GG!J137</f>
        <v>4.5890208000000001</v>
      </c>
      <c r="K66" s="73">
        <f>GG!K137</f>
        <v>4.5890208000000001</v>
      </c>
      <c r="L66" s="73">
        <f>GG!L137</f>
        <v>4.5890208000000001</v>
      </c>
      <c r="M66" s="73">
        <f>GG!M137</f>
        <v>4.5890208000000001</v>
      </c>
      <c r="N66" s="73">
        <f>GG!N137</f>
        <v>4.5890208000000001</v>
      </c>
      <c r="O66" s="67">
        <f t="shared" si="74"/>
        <v>55.068249600000001</v>
      </c>
    </row>
    <row r="67" spans="1:15" x14ac:dyDescent="0.4">
      <c r="A67" s="69" t="s">
        <v>113</v>
      </c>
      <c r="B67" s="68" t="s">
        <v>110</v>
      </c>
      <c r="C67" s="73">
        <f>TA!D58</f>
        <v>0</v>
      </c>
      <c r="D67" s="67">
        <f>TA!D59</f>
        <v>0</v>
      </c>
      <c r="E67" s="67">
        <f>TA!D60</f>
        <v>0</v>
      </c>
      <c r="F67" s="67">
        <f>TA!D61</f>
        <v>0</v>
      </c>
      <c r="G67" s="67">
        <f>TA!D62</f>
        <v>0</v>
      </c>
      <c r="H67" s="67">
        <f>TA!D63</f>
        <v>0</v>
      </c>
      <c r="I67" s="67">
        <f>TA!D64</f>
        <v>0</v>
      </c>
      <c r="J67" s="67">
        <f>TA!D65</f>
        <v>0</v>
      </c>
      <c r="K67" s="67">
        <f>TA!D66</f>
        <v>0</v>
      </c>
      <c r="L67" s="67">
        <f>TA!D67</f>
        <v>0</v>
      </c>
      <c r="M67" s="67">
        <f>TA!D68</f>
        <v>0</v>
      </c>
      <c r="N67" s="67">
        <f>TA!D69</f>
        <v>0</v>
      </c>
      <c r="O67" s="67">
        <f t="shared" si="74"/>
        <v>0</v>
      </c>
    </row>
    <row r="68" spans="1:15" x14ac:dyDescent="0.4">
      <c r="A68" s="69" t="s">
        <v>113</v>
      </c>
      <c r="B68" s="68" t="s">
        <v>166</v>
      </c>
      <c r="C68" s="73">
        <f>CD!C134+CD!F134</f>
        <v>166.65</v>
      </c>
      <c r="D68" s="67">
        <f>+C68</f>
        <v>166.65</v>
      </c>
      <c r="E68" s="67">
        <f t="shared" ref="E68:N68" si="75">+D68</f>
        <v>166.65</v>
      </c>
      <c r="F68" s="67">
        <f t="shared" si="75"/>
        <v>166.65</v>
      </c>
      <c r="G68" s="67">
        <f t="shared" si="75"/>
        <v>166.65</v>
      </c>
      <c r="H68" s="67">
        <f t="shared" si="75"/>
        <v>166.65</v>
      </c>
      <c r="I68" s="67">
        <f t="shared" si="75"/>
        <v>166.65</v>
      </c>
      <c r="J68" s="67">
        <f t="shared" si="75"/>
        <v>166.65</v>
      </c>
      <c r="K68" s="67">
        <f t="shared" si="75"/>
        <v>166.65</v>
      </c>
      <c r="L68" s="67">
        <f t="shared" si="75"/>
        <v>166.65</v>
      </c>
      <c r="M68" s="67">
        <f t="shared" si="75"/>
        <v>166.65</v>
      </c>
      <c r="N68" s="67">
        <f t="shared" si="75"/>
        <v>166.65</v>
      </c>
      <c r="O68" s="67">
        <f t="shared" ref="O68" si="76">SUM(C68:N68)</f>
        <v>1999.8000000000004</v>
      </c>
    </row>
    <row r="69" spans="1:15" x14ac:dyDescent="0.4">
      <c r="A69" s="69" t="s">
        <v>113</v>
      </c>
      <c r="B69" s="68" t="s">
        <v>111</v>
      </c>
      <c r="C69" s="73">
        <f>IF((C62-C64-C65-C66-C67)&gt;0,(C62-C64-C65-C66-C67)*35%,0)</f>
        <v>11009.660020160256</v>
      </c>
      <c r="D69" s="73">
        <f t="shared" ref="D69:N69" si="77">IF((D62-D64-D65-D66-D67)&gt;0,(D62-D64-D65-D66-D67)*35%,0)</f>
        <v>11628.168538721278</v>
      </c>
      <c r="E69" s="73">
        <f t="shared" si="77"/>
        <v>11628.168538721278</v>
      </c>
      <c r="F69" s="73">
        <f t="shared" si="77"/>
        <v>11628.168538721278</v>
      </c>
      <c r="G69" s="73">
        <f t="shared" si="77"/>
        <v>11628.168538721278</v>
      </c>
      <c r="H69" s="73">
        <f t="shared" si="77"/>
        <v>11628.168538721278</v>
      </c>
      <c r="I69" s="73">
        <f t="shared" si="77"/>
        <v>11628.168538721278</v>
      </c>
      <c r="J69" s="73">
        <f t="shared" si="77"/>
        <v>11628.168538721278</v>
      </c>
      <c r="K69" s="73">
        <f t="shared" si="77"/>
        <v>11628.168538721278</v>
      </c>
      <c r="L69" s="73">
        <f t="shared" si="77"/>
        <v>11628.168538721278</v>
      </c>
      <c r="M69" s="73">
        <f t="shared" si="77"/>
        <v>11628.168538721278</v>
      </c>
      <c r="N69" s="73">
        <f t="shared" si="77"/>
        <v>11628.168538721278</v>
      </c>
      <c r="O69" s="67">
        <f t="shared" si="74"/>
        <v>138919.51394609432</v>
      </c>
    </row>
    <row r="70" spans="1:15" x14ac:dyDescent="0.4">
      <c r="A70" s="69" t="s">
        <v>113</v>
      </c>
      <c r="B70" s="68" t="s">
        <v>112</v>
      </c>
      <c r="C70" s="73">
        <f>TA!C58</f>
        <v>0</v>
      </c>
      <c r="D70" s="67">
        <f>TA!C59</f>
        <v>0</v>
      </c>
      <c r="E70" s="67">
        <f>TA!C60</f>
        <v>0</v>
      </c>
      <c r="F70" s="67">
        <f>TA!C61</f>
        <v>0</v>
      </c>
      <c r="G70" s="67">
        <f>TA!C62</f>
        <v>0</v>
      </c>
      <c r="H70" s="67">
        <f>TA!C63</f>
        <v>0</v>
      </c>
      <c r="I70" s="67">
        <f>TA!C64</f>
        <v>0</v>
      </c>
      <c r="J70" s="67">
        <f>TA!C65</f>
        <v>0</v>
      </c>
      <c r="K70" s="67">
        <f>TA!C66</f>
        <v>0</v>
      </c>
      <c r="L70" s="67">
        <f>TA!C67</f>
        <v>0</v>
      </c>
      <c r="M70" s="67">
        <f>TA!C68</f>
        <v>0</v>
      </c>
      <c r="N70" s="67">
        <f>TA!C69</f>
        <v>0</v>
      </c>
      <c r="O70" s="67">
        <f t="shared" si="74"/>
        <v>0</v>
      </c>
    </row>
    <row r="71" spans="1:15" x14ac:dyDescent="0.4">
      <c r="A71" s="69" t="s">
        <v>114</v>
      </c>
      <c r="B71" s="68" t="s">
        <v>166</v>
      </c>
      <c r="C71" s="73">
        <f>C68</f>
        <v>166.65</v>
      </c>
      <c r="D71" s="73">
        <f t="shared" ref="D71:N71" si="78">D68</f>
        <v>166.65</v>
      </c>
      <c r="E71" s="73">
        <f t="shared" si="78"/>
        <v>166.65</v>
      </c>
      <c r="F71" s="73">
        <f t="shared" si="78"/>
        <v>166.65</v>
      </c>
      <c r="G71" s="73">
        <f t="shared" si="78"/>
        <v>166.65</v>
      </c>
      <c r="H71" s="73">
        <f t="shared" si="78"/>
        <v>166.65</v>
      </c>
      <c r="I71" s="73">
        <f t="shared" si="78"/>
        <v>166.65</v>
      </c>
      <c r="J71" s="73">
        <f t="shared" si="78"/>
        <v>166.65</v>
      </c>
      <c r="K71" s="73">
        <f t="shared" si="78"/>
        <v>166.65</v>
      </c>
      <c r="L71" s="73">
        <f t="shared" si="78"/>
        <v>166.65</v>
      </c>
      <c r="M71" s="73">
        <f t="shared" si="78"/>
        <v>166.65</v>
      </c>
      <c r="N71" s="73">
        <f t="shared" si="78"/>
        <v>166.65</v>
      </c>
      <c r="O71" s="67">
        <f t="shared" ref="O71" si="79">SUM(C71:N71)</f>
        <v>1999.8000000000004</v>
      </c>
    </row>
    <row r="72" spans="1:15" ht="12.6" thickBot="1" x14ac:dyDescent="0.45">
      <c r="B72" s="70" t="s">
        <v>116</v>
      </c>
      <c r="C72" s="76">
        <f>C61+C62-C63-C64-C65-C66-C67-C68-C69-C70+C71</f>
        <v>785338.85347367986</v>
      </c>
      <c r="D72" s="76">
        <f t="shared" ref="D72" si="80">D61+D62-D63-D64-D65-D66-D67-D68-D69-D70+D71</f>
        <v>806934.02361701941</v>
      </c>
      <c r="E72" s="76">
        <f t="shared" ref="E72" si="81">E61+E62-E63-E64-E65-E66-E67-E68-E69-E70+E71</f>
        <v>828529.19376035896</v>
      </c>
      <c r="F72" s="76">
        <f t="shared" ref="F72" si="82">F61+F62-F63-F64-F65-F66-F67-F68-F69-F70+F71</f>
        <v>850124.36390369851</v>
      </c>
      <c r="G72" s="76">
        <f t="shared" ref="G72" si="83">G61+G62-G63-G64-G65-G66-G67-G68-G69-G70+G71</f>
        <v>871719.53404703806</v>
      </c>
      <c r="H72" s="76">
        <f t="shared" ref="H72" si="84">H61+H62-H63-H64-H65-H66-H67-H68-H69-H70+H71</f>
        <v>893314.70419037761</v>
      </c>
      <c r="I72" s="76">
        <f t="shared" ref="I72" si="85">I61+I62-I63-I64-I65-I66-I67-I68-I69-I70+I71</f>
        <v>914909.87433371716</v>
      </c>
      <c r="J72" s="76">
        <f t="shared" ref="J72" si="86">J61+J62-J63-J64-J65-J66-J67-J68-J69-J70+J71</f>
        <v>936505.04447705671</v>
      </c>
      <c r="K72" s="76">
        <f t="shared" ref="K72" si="87">K61+K62-K63-K64-K65-K66-K67-K68-K69-K70+K71</f>
        <v>958100.21462039626</v>
      </c>
      <c r="L72" s="76">
        <f t="shared" ref="L72" si="88">L61+L62-L63-L64-L65-L66-L67-L68-L69-L70+L71</f>
        <v>979695.38476373581</v>
      </c>
      <c r="M72" s="76">
        <f t="shared" ref="M72" si="89">M61+M62-M63-M64-M65-M66-M67-M68-M69-M70+M71</f>
        <v>1001290.5549070754</v>
      </c>
      <c r="N72" s="76">
        <f t="shared" ref="N72" si="90">N61+N62-N63-N64-N65-N66-N67-N68-N69-N70+N71</f>
        <v>1022885.7250504149</v>
      </c>
      <c r="O72" s="76">
        <f t="shared" ref="O72" si="91">O61+O62-O63-O64-O65-O66-O67-O69-O70</f>
        <v>1022885.7250504147</v>
      </c>
    </row>
    <row r="73" spans="1:15" ht="12.6" thickTop="1" x14ac:dyDescent="0.4"/>
    <row r="75" spans="1:15" ht="17.7" x14ac:dyDescent="0.4">
      <c r="B75" s="140" t="s">
        <v>120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7" spans="1:15" ht="13.8" x14ac:dyDescent="0.45">
      <c r="B77" s="30" t="s">
        <v>121</v>
      </c>
      <c r="C77" s="30">
        <v>1</v>
      </c>
      <c r="D77" s="30">
        <v>2</v>
      </c>
      <c r="E77" s="30">
        <v>3</v>
      </c>
      <c r="F77" s="30">
        <v>4</v>
      </c>
      <c r="G77" s="30">
        <v>5</v>
      </c>
    </row>
    <row r="78" spans="1:15" x14ac:dyDescent="0.4">
      <c r="B78" s="70" t="s">
        <v>19</v>
      </c>
      <c r="C78" s="73">
        <f>C5</f>
        <v>100000</v>
      </c>
      <c r="D78" s="67">
        <f>C87</f>
        <v>87997.882857428296</v>
      </c>
      <c r="E78" s="67">
        <f t="shared" ref="E78:G78" si="92">D87</f>
        <v>307209.12135742832</v>
      </c>
      <c r="F78" s="67">
        <f t="shared" si="92"/>
        <v>534089.44203742838</v>
      </c>
      <c r="G78" s="67">
        <f t="shared" si="92"/>
        <v>764892.34200766799</v>
      </c>
    </row>
    <row r="79" spans="1:15" x14ac:dyDescent="0.4">
      <c r="A79" s="69" t="s">
        <v>114</v>
      </c>
      <c r="B79" s="70" t="s">
        <v>106</v>
      </c>
      <c r="C79" s="73">
        <f t="shared" ref="C79:C84" si="93">O6</f>
        <v>580000</v>
      </c>
      <c r="D79" s="67">
        <f t="shared" ref="D79:D84" si="94">O20</f>
        <v>647270</v>
      </c>
      <c r="E79" s="67">
        <f t="shared" ref="E79:E84" si="95">O34</f>
        <v>700085.23200000019</v>
      </c>
      <c r="F79" s="67">
        <f t="shared" ref="F79:F84" si="96">O48</f>
        <v>727495.84776959987</v>
      </c>
      <c r="G79" s="67">
        <f t="shared" ref="G79:G84" si="97">O62</f>
        <v>795840.76829677075</v>
      </c>
    </row>
    <row r="80" spans="1:15" x14ac:dyDescent="0.4">
      <c r="A80" s="69" t="s">
        <v>113</v>
      </c>
      <c r="B80" s="68" t="s">
        <v>115</v>
      </c>
      <c r="C80" s="73">
        <f t="shared" si="93"/>
        <v>100000</v>
      </c>
      <c r="D80" s="67">
        <f t="shared" si="94"/>
        <v>0</v>
      </c>
      <c r="E80" s="67">
        <f t="shared" si="95"/>
        <v>0</v>
      </c>
      <c r="F80" s="67">
        <f t="shared" si="96"/>
        <v>0</v>
      </c>
      <c r="G80" s="67">
        <f t="shared" si="97"/>
        <v>0</v>
      </c>
    </row>
    <row r="81" spans="1:7" x14ac:dyDescent="0.4">
      <c r="A81" s="69" t="s">
        <v>113</v>
      </c>
      <c r="B81" s="68" t="s">
        <v>107</v>
      </c>
      <c r="C81" s="73">
        <f t="shared" si="93"/>
        <v>300000</v>
      </c>
      <c r="D81" s="67">
        <f t="shared" si="94"/>
        <v>324450</v>
      </c>
      <c r="E81" s="67">
        <f t="shared" si="95"/>
        <v>350925.12000000005</v>
      </c>
      <c r="F81" s="67">
        <f t="shared" si="96"/>
        <v>372296.45980800007</v>
      </c>
      <c r="G81" s="67">
        <f t="shared" si="97"/>
        <v>398803.96774632973</v>
      </c>
    </row>
    <row r="82" spans="1:7" x14ac:dyDescent="0.4">
      <c r="A82" s="69" t="s">
        <v>113</v>
      </c>
      <c r="B82" s="68" t="s">
        <v>108</v>
      </c>
      <c r="C82" s="73">
        <f t="shared" si="93"/>
        <v>60</v>
      </c>
      <c r="D82" s="67">
        <f t="shared" si="94"/>
        <v>61.20000000000001</v>
      </c>
      <c r="E82" s="67">
        <f t="shared" si="95"/>
        <v>63.036000000000001</v>
      </c>
      <c r="F82" s="67">
        <f t="shared" si="96"/>
        <v>65.557440000000014</v>
      </c>
      <c r="G82" s="67">
        <f t="shared" si="97"/>
        <v>68.835312000000016</v>
      </c>
    </row>
    <row r="83" spans="1:7" x14ac:dyDescent="0.4">
      <c r="A83" s="69" t="s">
        <v>113</v>
      </c>
      <c r="B83" s="68" t="s">
        <v>109</v>
      </c>
      <c r="C83" s="73">
        <f t="shared" si="93"/>
        <v>48</v>
      </c>
      <c r="D83" s="67">
        <f t="shared" si="94"/>
        <v>48.959999999999987</v>
      </c>
      <c r="E83" s="67">
        <f t="shared" si="95"/>
        <v>50.428799999999988</v>
      </c>
      <c r="F83" s="67">
        <f t="shared" si="96"/>
        <v>52.445952000000013</v>
      </c>
      <c r="G83" s="67">
        <f t="shared" si="97"/>
        <v>55.068249600000001</v>
      </c>
    </row>
    <row r="84" spans="1:7" x14ac:dyDescent="0.4">
      <c r="A84" s="69" t="s">
        <v>113</v>
      </c>
      <c r="B84" s="68" t="s">
        <v>110</v>
      </c>
      <c r="C84" s="73">
        <f t="shared" si="93"/>
        <v>6167.7154074789796</v>
      </c>
      <c r="D84" s="67">
        <f t="shared" si="94"/>
        <v>0</v>
      </c>
      <c r="E84" s="67">
        <f t="shared" si="95"/>
        <v>0</v>
      </c>
      <c r="F84" s="67">
        <f t="shared" si="96"/>
        <v>0</v>
      </c>
      <c r="G84" s="67">
        <f t="shared" si="97"/>
        <v>0</v>
      </c>
    </row>
    <row r="85" spans="1:7" x14ac:dyDescent="0.4">
      <c r="A85" s="69" t="s">
        <v>113</v>
      </c>
      <c r="B85" s="68" t="s">
        <v>111</v>
      </c>
      <c r="C85" s="73">
        <f>O13</f>
        <v>85726.401735092761</v>
      </c>
      <c r="D85" s="67">
        <f>O27</f>
        <v>103498.60149999995</v>
      </c>
      <c r="E85" s="67">
        <f>O41</f>
        <v>122166.32651999997</v>
      </c>
      <c r="F85" s="67">
        <f>O55</f>
        <v>124278.48459935997</v>
      </c>
      <c r="G85" s="67">
        <f>O69</f>
        <v>138919.51394609432</v>
      </c>
    </row>
    <row r="86" spans="1:7" x14ac:dyDescent="0.4">
      <c r="A86" s="69" t="s">
        <v>113</v>
      </c>
      <c r="B86" s="68" t="s">
        <v>112</v>
      </c>
      <c r="C86" s="73">
        <f>O14</f>
        <v>99999.999999999985</v>
      </c>
      <c r="D86" s="67">
        <f>O28</f>
        <v>0</v>
      </c>
      <c r="E86" s="67">
        <f>O42</f>
        <v>0</v>
      </c>
      <c r="F86" s="67">
        <f>O56</f>
        <v>0</v>
      </c>
      <c r="G86" s="67">
        <f>O70</f>
        <v>0</v>
      </c>
    </row>
    <row r="87" spans="1:7" ht="12.6" thickBot="1" x14ac:dyDescent="0.45">
      <c r="B87" s="70" t="s">
        <v>116</v>
      </c>
      <c r="C87" s="76">
        <f>C78+C79-C80-C81-C82-C83-C84-C85-C86</f>
        <v>87997.882857428296</v>
      </c>
      <c r="D87" s="76">
        <f>D78+D79-D80-D81-D82-D83-D84-D85-D86</f>
        <v>307209.12135742832</v>
      </c>
      <c r="E87" s="76">
        <f t="shared" ref="E87:G87" si="98">E78+E79-E80-E81-E82-E83-E84-E85-E86</f>
        <v>534089.44203742838</v>
      </c>
      <c r="F87" s="76">
        <f t="shared" si="98"/>
        <v>764892.34200766799</v>
      </c>
      <c r="G87" s="76">
        <f t="shared" si="98"/>
        <v>1022885.7250504147</v>
      </c>
    </row>
    <row r="88" spans="1:7" ht="12.6" thickTop="1" x14ac:dyDescent="0.4"/>
  </sheetData>
  <sheetProtection algorithmName="SHA-512" hashValue="dHa++6U4FC0LAtI1rYiFUXXR/6pwIpXkPFoQPtvBW6SOwscYkvV9oirJ5yWISwTKer8BGwe2nAKIbQoOqRY5jg==" saltValue="yel1rGElHco8VeGuQEJZwg==" spinCount="100000" sheet="1" objects="1" scenarios="1" selectLockedCells="1" selectUnlockedCells="1"/>
  <mergeCells count="2">
    <mergeCell ref="B2:O2"/>
    <mergeCell ref="B75:O75"/>
  </mergeCells>
  <hyperlinks>
    <hyperlink ref="A1" location="INICIO!A1" display="INICIO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1"/>
  <sheetViews>
    <sheetView showGridLines="0" topLeftCell="A37" workbookViewId="0"/>
  </sheetViews>
  <sheetFormatPr defaultColWidth="10.6640625" defaultRowHeight="12.3" x14ac:dyDescent="0.4"/>
  <cols>
    <col min="1" max="1" width="6.71875" bestFit="1" customWidth="1"/>
    <col min="2" max="2" width="33.44140625" style="27" bestFit="1" customWidth="1"/>
    <col min="3" max="3" width="23.44140625" style="64" bestFit="1" customWidth="1"/>
    <col min="4" max="4" width="22.71875" style="6" customWidth="1"/>
    <col min="5" max="5" width="15.83203125" style="6" customWidth="1"/>
    <col min="6" max="6" width="12.27734375" style="6" customWidth="1"/>
    <col min="7" max="7" width="13.27734375" style="6" customWidth="1"/>
    <col min="8" max="15" width="11.44140625" style="6"/>
    <col min="16" max="16" width="4.5546875" customWidth="1"/>
  </cols>
  <sheetData>
    <row r="1" spans="1:15" ht="35.25" customHeight="1" x14ac:dyDescent="0.4">
      <c r="A1" s="28" t="s">
        <v>54</v>
      </c>
    </row>
    <row r="2" spans="1:15" ht="17.7" x14ac:dyDescent="0.4">
      <c r="B2" s="140" t="s">
        <v>117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5" spans="1:15" ht="13.8" x14ac:dyDescent="0.4">
      <c r="B5" s="71" t="s">
        <v>21</v>
      </c>
      <c r="C5" s="71" t="s">
        <v>27</v>
      </c>
      <c r="D5" s="71" t="s">
        <v>28</v>
      </c>
    </row>
    <row r="6" spans="1:15" x14ac:dyDescent="0.4">
      <c r="B6" s="4" t="s">
        <v>0</v>
      </c>
      <c r="C6" s="6">
        <f>-II!F36</f>
        <v>-100000</v>
      </c>
      <c r="D6" s="6">
        <f>C6</f>
        <v>-100000</v>
      </c>
    </row>
    <row r="7" spans="1:15" x14ac:dyDescent="0.4">
      <c r="B7" s="5" t="s">
        <v>22</v>
      </c>
      <c r="C7" s="6">
        <f>FE!C87</f>
        <v>87997.882857428296</v>
      </c>
      <c r="D7" s="6">
        <f>C7/(1+$C$15)^1</f>
        <v>77749.13344833022</v>
      </c>
    </row>
    <row r="8" spans="1:15" x14ac:dyDescent="0.4">
      <c r="B8" s="5" t="s">
        <v>23</v>
      </c>
      <c r="C8" s="6">
        <f>FE!D87-C7</f>
        <v>219211.23850000004</v>
      </c>
      <c r="D8" s="6">
        <f>C8/(1+$C$15)^2</f>
        <v>171123.4325801197</v>
      </c>
    </row>
    <row r="9" spans="1:15" x14ac:dyDescent="0.4">
      <c r="B9" s="5" t="s">
        <v>24</v>
      </c>
      <c r="C9" s="6">
        <f>FE!E87-C8</f>
        <v>314878.20353742834</v>
      </c>
      <c r="D9" s="6">
        <f>C9/(1+$C$15)^3</f>
        <v>217176.38517597024</v>
      </c>
    </row>
    <row r="10" spans="1:15" x14ac:dyDescent="0.4">
      <c r="B10" s="5" t="s">
        <v>25</v>
      </c>
      <c r="C10" s="6">
        <f>FE!F87-C9</f>
        <v>450014.13847023965</v>
      </c>
      <c r="D10" s="6">
        <f>C10/(1+$C$15)^4</f>
        <v>274232.86031892098</v>
      </c>
    </row>
    <row r="11" spans="1:15" x14ac:dyDescent="0.4">
      <c r="B11" s="5" t="s">
        <v>118</v>
      </c>
      <c r="C11" s="6">
        <f>FE!G87-C10</f>
        <v>572871.58658017498</v>
      </c>
      <c r="D11" s="6">
        <f>C11/(1+$C$15)^5</f>
        <v>308442.31296400883</v>
      </c>
    </row>
    <row r="13" spans="1:15" ht="13.8" x14ac:dyDescent="0.4">
      <c r="B13" s="71" t="s">
        <v>26</v>
      </c>
      <c r="C13" s="72">
        <f>IRR(C6:C11)</f>
        <v>1.5863809274514185</v>
      </c>
    </row>
    <row r="15" spans="1:15" ht="13.8" x14ac:dyDescent="0.4">
      <c r="B15" s="71" t="s">
        <v>122</v>
      </c>
      <c r="C15" s="72">
        <f>Tasas!C12</f>
        <v>0.13181818181818181</v>
      </c>
    </row>
    <row r="17" spans="2:11" ht="13.8" x14ac:dyDescent="0.4">
      <c r="B17" s="143" t="s">
        <v>29</v>
      </c>
      <c r="C17" s="144"/>
      <c r="D17" s="78">
        <f>SUM(D6:D11)</f>
        <v>948724.12448735</v>
      </c>
    </row>
    <row r="19" spans="2:11" x14ac:dyDescent="0.4">
      <c r="B19"/>
      <c r="C19"/>
    </row>
    <row r="20" spans="2:11" ht="13.8" x14ac:dyDescent="0.4">
      <c r="B20" s="143" t="s">
        <v>119</v>
      </c>
      <c r="C20" s="144"/>
      <c r="D20" s="93">
        <f>SUM(F20:J20)</f>
        <v>1.0547513769125103</v>
      </c>
      <c r="E20" s="82" t="s">
        <v>130</v>
      </c>
      <c r="F20" s="94">
        <f>IF((C6+C7)&gt;0,(-C6/C7),1)</f>
        <v>1</v>
      </c>
      <c r="G20" s="94">
        <f>IF(F20&lt;1,0,IF((C6+C7+C8)&lt;0,1,-(C6+C7)/C8))</f>
        <v>5.4751376912510356E-2</v>
      </c>
      <c r="H20" s="94">
        <f>IF(G20&lt;1,0,IF((C6+C7+C8+C9)&lt;0,1,-(C6+C7+C8)/C9))</f>
        <v>0</v>
      </c>
      <c r="I20" s="94">
        <f>IF(H20&lt;1,0,IF((C6+C7+C8+C9+C10)&lt;0,1,-(C6+C7+C8+C9)/C10))</f>
        <v>0</v>
      </c>
      <c r="J20" s="94">
        <f>IF(I20&lt;1,0,IF((C6+C7+C8+C9+C10+C11)&lt;0,1,-(C6+C7+C8+C9+C10)/C11))</f>
        <v>0</v>
      </c>
      <c r="K20" s="95"/>
    </row>
    <row r="21" spans="2:11" x14ac:dyDescent="0.4">
      <c r="B21"/>
      <c r="C21"/>
    </row>
    <row r="22" spans="2:11" ht="13.8" x14ac:dyDescent="0.4">
      <c r="B22" s="145" t="s">
        <v>140</v>
      </c>
      <c r="C22" s="146"/>
      <c r="D22" s="93">
        <f>C38/G50</f>
        <v>2.16</v>
      </c>
      <c r="E22" s="82" t="s">
        <v>139</v>
      </c>
    </row>
    <row r="24" spans="2:11" ht="13.8" x14ac:dyDescent="0.4">
      <c r="B24" s="145" t="s">
        <v>141</v>
      </c>
      <c r="C24" s="146"/>
    </row>
    <row r="25" spans="2:11" x14ac:dyDescent="0.4">
      <c r="B25" s="105" t="str">
        <f t="shared" ref="B25:B34" si="0">B40</f>
        <v>Producto 1</v>
      </c>
      <c r="C25" s="106">
        <f>$D$22*F40</f>
        <v>2.16</v>
      </c>
    </row>
    <row r="26" spans="2:11" x14ac:dyDescent="0.4">
      <c r="B26" s="105" t="str">
        <f t="shared" si="0"/>
        <v>Producto 2</v>
      </c>
      <c r="C26" s="106">
        <f t="shared" ref="C26:C34" si="1">$D$22*F41</f>
        <v>0</v>
      </c>
    </row>
    <row r="27" spans="2:11" x14ac:dyDescent="0.4">
      <c r="B27" s="105" t="str">
        <f t="shared" si="0"/>
        <v>Producto 3</v>
      </c>
      <c r="C27" s="106">
        <f t="shared" si="1"/>
        <v>0</v>
      </c>
    </row>
    <row r="28" spans="2:11" x14ac:dyDescent="0.4">
      <c r="B28" s="105" t="str">
        <f t="shared" si="0"/>
        <v>Producto 4</v>
      </c>
      <c r="C28" s="106">
        <f t="shared" si="1"/>
        <v>0</v>
      </c>
    </row>
    <row r="29" spans="2:11" x14ac:dyDescent="0.4">
      <c r="B29" s="105" t="str">
        <f t="shared" si="0"/>
        <v>Producto 5</v>
      </c>
      <c r="C29" s="106">
        <f t="shared" si="1"/>
        <v>0</v>
      </c>
    </row>
    <row r="30" spans="2:11" x14ac:dyDescent="0.4">
      <c r="B30" s="105" t="str">
        <f t="shared" si="0"/>
        <v>Producto 6</v>
      </c>
      <c r="C30" s="106">
        <f t="shared" si="1"/>
        <v>0</v>
      </c>
    </row>
    <row r="31" spans="2:11" x14ac:dyDescent="0.4">
      <c r="B31" s="105" t="str">
        <f t="shared" si="0"/>
        <v>Producto 7</v>
      </c>
      <c r="C31" s="106">
        <f t="shared" si="1"/>
        <v>0</v>
      </c>
    </row>
    <row r="32" spans="2:11" x14ac:dyDescent="0.4">
      <c r="B32" s="105" t="str">
        <f t="shared" si="0"/>
        <v>Producto 8</v>
      </c>
      <c r="C32" s="106">
        <f t="shared" si="1"/>
        <v>0</v>
      </c>
    </row>
    <row r="33" spans="2:15" x14ac:dyDescent="0.4">
      <c r="B33" s="105" t="str">
        <f t="shared" si="0"/>
        <v>Producto 9</v>
      </c>
      <c r="C33" s="106">
        <f t="shared" si="1"/>
        <v>0</v>
      </c>
    </row>
    <row r="34" spans="2:15" x14ac:dyDescent="0.4">
      <c r="B34" s="105" t="str">
        <f t="shared" si="0"/>
        <v>Producto 10</v>
      </c>
      <c r="C34" s="106">
        <f t="shared" si="1"/>
        <v>0</v>
      </c>
    </row>
    <row r="37" spans="2:15" x14ac:dyDescent="0.4">
      <c r="B37" s="81" t="s">
        <v>132</v>
      </c>
    </row>
    <row r="38" spans="2:15" x14ac:dyDescent="0.4">
      <c r="B38" s="81" t="s">
        <v>131</v>
      </c>
      <c r="C38" s="104">
        <f>GG!O17+GG!O29</f>
        <v>108</v>
      </c>
    </row>
    <row r="39" spans="2:15" s="96" customFormat="1" ht="36.9" x14ac:dyDescent="0.4">
      <c r="B39" s="97" t="s">
        <v>135</v>
      </c>
      <c r="C39" s="97" t="s">
        <v>133</v>
      </c>
      <c r="D39" s="97" t="s">
        <v>134</v>
      </c>
      <c r="E39" s="98" t="s">
        <v>138</v>
      </c>
      <c r="F39" s="98" t="s">
        <v>136</v>
      </c>
      <c r="G39" s="98" t="s">
        <v>137</v>
      </c>
      <c r="H39" s="83"/>
      <c r="I39" s="83"/>
      <c r="J39" s="83"/>
      <c r="K39" s="83"/>
      <c r="L39" s="83"/>
      <c r="M39" s="83"/>
      <c r="N39" s="83"/>
      <c r="O39" s="83"/>
    </row>
    <row r="40" spans="2:15" x14ac:dyDescent="0.4">
      <c r="B40" s="99" t="str">
        <f>'P y CT u'!B8</f>
        <v>Producto 1</v>
      </c>
      <c r="C40" s="100">
        <f>'P y CT u'!C8</f>
        <v>100</v>
      </c>
      <c r="D40" s="101">
        <f>'P y CT u'!D8</f>
        <v>50</v>
      </c>
      <c r="E40" s="101">
        <f>C40-D40</f>
        <v>50</v>
      </c>
      <c r="F40" s="102">
        <f>Ingresos!O6/Ingresos!$O$16</f>
        <v>1</v>
      </c>
      <c r="G40" s="101">
        <f>E40*F40</f>
        <v>50</v>
      </c>
    </row>
    <row r="41" spans="2:15" x14ac:dyDescent="0.4">
      <c r="B41" s="99" t="str">
        <f>'P y CT u'!B9</f>
        <v>Producto 2</v>
      </c>
      <c r="C41" s="100">
        <f>'P y CT u'!C9</f>
        <v>0</v>
      </c>
      <c r="D41" s="101">
        <f>'P y CT u'!D9</f>
        <v>0</v>
      </c>
      <c r="E41" s="101">
        <f t="shared" ref="E41:E49" si="2">C41-D41</f>
        <v>0</v>
      </c>
      <c r="F41" s="102">
        <f>Ingresos!O7/Ingresos!$O$16</f>
        <v>0</v>
      </c>
      <c r="G41" s="101">
        <f t="shared" ref="G41:G49" si="3">E41*F41</f>
        <v>0</v>
      </c>
    </row>
    <row r="42" spans="2:15" x14ac:dyDescent="0.4">
      <c r="B42" s="99" t="str">
        <f>'P y CT u'!B10</f>
        <v>Producto 3</v>
      </c>
      <c r="C42" s="100">
        <f>'P y CT u'!C10</f>
        <v>0</v>
      </c>
      <c r="D42" s="101">
        <f>'P y CT u'!D10</f>
        <v>0</v>
      </c>
      <c r="E42" s="101">
        <f t="shared" si="2"/>
        <v>0</v>
      </c>
      <c r="F42" s="102">
        <f>Ingresos!O8/Ingresos!$O$16</f>
        <v>0</v>
      </c>
      <c r="G42" s="101">
        <f t="shared" si="3"/>
        <v>0</v>
      </c>
    </row>
    <row r="43" spans="2:15" x14ac:dyDescent="0.4">
      <c r="B43" s="99" t="str">
        <f>'P y CT u'!B11</f>
        <v>Producto 4</v>
      </c>
      <c r="C43" s="100">
        <f>'P y CT u'!C11</f>
        <v>0</v>
      </c>
      <c r="D43" s="101">
        <f>'P y CT u'!D11</f>
        <v>0</v>
      </c>
      <c r="E43" s="101">
        <f t="shared" si="2"/>
        <v>0</v>
      </c>
      <c r="F43" s="102">
        <f>Ingresos!O9/Ingresos!$O$16</f>
        <v>0</v>
      </c>
      <c r="G43" s="101">
        <f t="shared" si="3"/>
        <v>0</v>
      </c>
    </row>
    <row r="44" spans="2:15" x14ac:dyDescent="0.4">
      <c r="B44" s="99" t="str">
        <f>'P y CT u'!B12</f>
        <v>Producto 5</v>
      </c>
      <c r="C44" s="100">
        <f>'P y CT u'!C12</f>
        <v>0</v>
      </c>
      <c r="D44" s="101">
        <f>'P y CT u'!D12</f>
        <v>0</v>
      </c>
      <c r="E44" s="101">
        <f t="shared" si="2"/>
        <v>0</v>
      </c>
      <c r="F44" s="102">
        <f>Ingresos!O10/Ingresos!$O$16</f>
        <v>0</v>
      </c>
      <c r="G44" s="101">
        <f t="shared" si="3"/>
        <v>0</v>
      </c>
    </row>
    <row r="45" spans="2:15" x14ac:dyDescent="0.4">
      <c r="B45" s="99" t="str">
        <f>'P y CT u'!B13</f>
        <v>Producto 6</v>
      </c>
      <c r="C45" s="100">
        <f>'P y CT u'!C13</f>
        <v>0</v>
      </c>
      <c r="D45" s="101">
        <f>'P y CT u'!D13</f>
        <v>0</v>
      </c>
      <c r="E45" s="101">
        <f t="shared" si="2"/>
        <v>0</v>
      </c>
      <c r="F45" s="102">
        <f>Ingresos!O11/Ingresos!$O$16</f>
        <v>0</v>
      </c>
      <c r="G45" s="101">
        <f t="shared" si="3"/>
        <v>0</v>
      </c>
    </row>
    <row r="46" spans="2:15" x14ac:dyDescent="0.4">
      <c r="B46" s="99" t="str">
        <f>'P y CT u'!B14</f>
        <v>Producto 7</v>
      </c>
      <c r="C46" s="100">
        <f>'P y CT u'!C14</f>
        <v>0</v>
      </c>
      <c r="D46" s="101">
        <f>'P y CT u'!D14</f>
        <v>0</v>
      </c>
      <c r="E46" s="101">
        <f t="shared" si="2"/>
        <v>0</v>
      </c>
      <c r="F46" s="102">
        <f>Ingresos!O12/Ingresos!$O$16</f>
        <v>0</v>
      </c>
      <c r="G46" s="101">
        <f t="shared" si="3"/>
        <v>0</v>
      </c>
    </row>
    <row r="47" spans="2:15" x14ac:dyDescent="0.4">
      <c r="B47" s="99" t="str">
        <f>'P y CT u'!B15</f>
        <v>Producto 8</v>
      </c>
      <c r="C47" s="100">
        <f>'P y CT u'!C15</f>
        <v>0</v>
      </c>
      <c r="D47" s="101">
        <f>'P y CT u'!D15</f>
        <v>0</v>
      </c>
      <c r="E47" s="101">
        <f t="shared" si="2"/>
        <v>0</v>
      </c>
      <c r="F47" s="102">
        <f>Ingresos!O13/Ingresos!$O$16</f>
        <v>0</v>
      </c>
      <c r="G47" s="101">
        <f t="shared" si="3"/>
        <v>0</v>
      </c>
    </row>
    <row r="48" spans="2:15" x14ac:dyDescent="0.4">
      <c r="B48" s="99" t="str">
        <f>'P y CT u'!B16</f>
        <v>Producto 9</v>
      </c>
      <c r="C48" s="100">
        <f>'P y CT u'!C16</f>
        <v>0</v>
      </c>
      <c r="D48" s="101">
        <f>'P y CT u'!D16</f>
        <v>0</v>
      </c>
      <c r="E48" s="101">
        <f t="shared" si="2"/>
        <v>0</v>
      </c>
      <c r="F48" s="102">
        <f>Ingresos!O14/Ingresos!$O$16</f>
        <v>0</v>
      </c>
      <c r="G48" s="101">
        <f t="shared" si="3"/>
        <v>0</v>
      </c>
    </row>
    <row r="49" spans="2:7" x14ac:dyDescent="0.4">
      <c r="B49" s="99" t="str">
        <f>'P y CT u'!B17</f>
        <v>Producto 10</v>
      </c>
      <c r="C49" s="100">
        <f>'P y CT u'!C17</f>
        <v>0</v>
      </c>
      <c r="D49" s="101">
        <f>'P y CT u'!D17</f>
        <v>0</v>
      </c>
      <c r="E49" s="101">
        <f t="shared" si="2"/>
        <v>0</v>
      </c>
      <c r="F49" s="102">
        <f>Ingresos!O15/Ingresos!$O$16</f>
        <v>0</v>
      </c>
      <c r="G49" s="101">
        <f t="shared" si="3"/>
        <v>0</v>
      </c>
    </row>
    <row r="50" spans="2:7" ht="12.6" thickBot="1" x14ac:dyDescent="0.45">
      <c r="G50" s="103">
        <f>SUM(G40:G49)</f>
        <v>50</v>
      </c>
    </row>
    <row r="51" spans="2:7" ht="12.6" thickTop="1" x14ac:dyDescent="0.4"/>
  </sheetData>
  <sheetProtection algorithmName="SHA-512" hashValue="LvDpImnXwt+8jFfihnGLx+F1lI3PdVnnS46LKY6YmDk2mySNVpDzd2/ML7NHhP2ThV/LbnyK5GAUsO6Iyta6Sg==" saltValue="AM91wsCrOoZq18ikZIix/A==" spinCount="100000" sheet="1" objects="1" scenarios="1" selectLockedCells="1" selectUnlockedCells="1"/>
  <mergeCells count="5">
    <mergeCell ref="B2:O2"/>
    <mergeCell ref="B17:C17"/>
    <mergeCell ref="B20:C20"/>
    <mergeCell ref="B22:C22"/>
    <mergeCell ref="B24:C24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36D"/>
  </sheetPr>
  <dimension ref="A1:J36"/>
  <sheetViews>
    <sheetView showGridLines="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D14" sqref="D14"/>
    </sheetView>
  </sheetViews>
  <sheetFormatPr defaultColWidth="10.6640625" defaultRowHeight="12.3" x14ac:dyDescent="0.4"/>
  <cols>
    <col min="1" max="1" width="7.44140625" customWidth="1"/>
    <col min="2" max="2" width="57.83203125" customWidth="1"/>
    <col min="3" max="3" width="26.83203125" bestFit="1" customWidth="1"/>
    <col min="4" max="4" width="26.83203125" style="118" customWidth="1"/>
    <col min="5" max="5" width="14.77734375" bestFit="1" customWidth="1"/>
    <col min="6" max="6" width="10.71875" bestFit="1" customWidth="1"/>
    <col min="7" max="7" width="55.5546875" customWidth="1"/>
    <col min="8" max="8" width="27.1640625" bestFit="1" customWidth="1"/>
    <col min="9" max="9" width="27.1640625" style="118" customWidth="1"/>
    <col min="10" max="10" width="27.1640625" customWidth="1"/>
  </cols>
  <sheetData>
    <row r="1" spans="1:10" ht="14.4" x14ac:dyDescent="0.55000000000000004">
      <c r="A1" s="26" t="s">
        <v>54</v>
      </c>
    </row>
    <row r="2" spans="1:10" ht="14.4" x14ac:dyDescent="0.55000000000000004">
      <c r="A2" s="32"/>
    </row>
    <row r="4" spans="1:10" ht="15" x14ac:dyDescent="0.5">
      <c r="B4" s="138" t="s">
        <v>45</v>
      </c>
      <c r="C4" s="138"/>
      <c r="D4" s="138"/>
      <c r="E4" s="138"/>
      <c r="F4" s="138"/>
      <c r="G4" s="138"/>
      <c r="H4" s="138"/>
      <c r="I4" s="122"/>
      <c r="J4" s="108"/>
    </row>
    <row r="7" spans="1:10" x14ac:dyDescent="0.4">
      <c r="B7" s="139" t="s">
        <v>46</v>
      </c>
      <c r="C7" s="139"/>
      <c r="D7" s="119"/>
      <c r="E7" s="109"/>
      <c r="G7" s="139" t="s">
        <v>53</v>
      </c>
      <c r="H7" s="139"/>
      <c r="I7" s="119"/>
      <c r="J7" s="109"/>
    </row>
    <row r="8" spans="1:10" s="15" customFormat="1" x14ac:dyDescent="0.4">
      <c r="B8" s="22" t="s">
        <v>47</v>
      </c>
      <c r="C8" s="22" t="s">
        <v>48</v>
      </c>
      <c r="D8" s="120" t="s">
        <v>157</v>
      </c>
      <c r="E8" s="22" t="s">
        <v>158</v>
      </c>
      <c r="G8" s="22" t="s">
        <v>47</v>
      </c>
      <c r="H8" s="22" t="s">
        <v>48</v>
      </c>
      <c r="I8" s="120" t="s">
        <v>157</v>
      </c>
      <c r="J8" s="22" t="s">
        <v>158</v>
      </c>
    </row>
    <row r="9" spans="1:10" x14ac:dyDescent="0.4">
      <c r="B9" s="19" t="s">
        <v>49</v>
      </c>
      <c r="C9" s="20">
        <v>10000</v>
      </c>
      <c r="D9" s="117">
        <v>5</v>
      </c>
      <c r="E9" s="20">
        <v>1</v>
      </c>
      <c r="G9" s="19" t="s">
        <v>49</v>
      </c>
      <c r="H9" s="20">
        <v>100000</v>
      </c>
      <c r="I9" s="117">
        <v>4</v>
      </c>
      <c r="J9" s="20">
        <v>1</v>
      </c>
    </row>
    <row r="10" spans="1:10" x14ac:dyDescent="0.4">
      <c r="B10" s="17"/>
      <c r="C10" s="20"/>
      <c r="D10" s="117"/>
      <c r="E10" s="20"/>
      <c r="G10" s="17"/>
      <c r="H10" s="17"/>
      <c r="I10" s="123"/>
      <c r="J10" s="17"/>
    </row>
    <row r="11" spans="1:10" x14ac:dyDescent="0.4">
      <c r="B11" s="17"/>
      <c r="C11" s="20"/>
      <c r="D11" s="117"/>
      <c r="E11" s="20"/>
      <c r="G11" s="17"/>
      <c r="H11" s="17"/>
      <c r="I11" s="123"/>
      <c r="J11" s="17"/>
    </row>
    <row r="12" spans="1:10" x14ac:dyDescent="0.4">
      <c r="B12" s="17"/>
      <c r="C12" s="20"/>
      <c r="D12" s="117"/>
      <c r="E12" s="20"/>
      <c r="G12" s="17"/>
      <c r="H12" s="17"/>
      <c r="I12" s="123"/>
      <c r="J12" s="17"/>
    </row>
    <row r="13" spans="1:10" x14ac:dyDescent="0.4">
      <c r="B13" s="17"/>
      <c r="C13" s="20"/>
      <c r="D13" s="117"/>
      <c r="E13" s="20"/>
      <c r="G13" s="17"/>
      <c r="H13" s="17"/>
      <c r="I13" s="123"/>
      <c r="J13" s="17"/>
    </row>
    <row r="14" spans="1:10" x14ac:dyDescent="0.4">
      <c r="B14" s="17"/>
      <c r="C14" s="20"/>
      <c r="D14" s="117"/>
      <c r="E14" s="20"/>
      <c r="G14" s="17"/>
      <c r="H14" s="17"/>
      <c r="I14" s="123"/>
      <c r="J14" s="17"/>
    </row>
    <row r="15" spans="1:10" x14ac:dyDescent="0.4">
      <c r="B15" s="17"/>
      <c r="C15" s="20"/>
      <c r="D15" s="117"/>
      <c r="E15" s="20"/>
      <c r="G15" s="17"/>
      <c r="H15" s="17"/>
      <c r="I15" s="123"/>
      <c r="J15" s="17"/>
    </row>
    <row r="16" spans="1:10" x14ac:dyDescent="0.4">
      <c r="B16" s="17"/>
      <c r="C16" s="20"/>
      <c r="D16" s="117"/>
      <c r="E16" s="20"/>
      <c r="G16" s="17"/>
      <c r="H16" s="17"/>
      <c r="I16" s="123"/>
      <c r="J16" s="17"/>
    </row>
    <row r="17" spans="2:10" x14ac:dyDescent="0.4">
      <c r="B17" s="17"/>
      <c r="C17" s="20"/>
      <c r="D17" s="117"/>
      <c r="E17" s="20"/>
      <c r="G17" s="17"/>
      <c r="H17" s="17"/>
      <c r="I17" s="123"/>
      <c r="J17" s="17"/>
    </row>
    <row r="18" spans="2:10" x14ac:dyDescent="0.4">
      <c r="B18" s="17"/>
      <c r="C18" s="20"/>
      <c r="D18" s="117"/>
      <c r="E18" s="20"/>
      <c r="G18" s="17"/>
      <c r="H18" s="17"/>
      <c r="I18" s="123"/>
      <c r="J18" s="17"/>
    </row>
    <row r="19" spans="2:10" x14ac:dyDescent="0.4">
      <c r="B19" s="17"/>
      <c r="C19" s="20"/>
      <c r="D19" s="117"/>
      <c r="E19" s="20"/>
      <c r="G19" s="17"/>
      <c r="H19" s="17"/>
      <c r="I19" s="123"/>
      <c r="J19" s="17"/>
    </row>
    <row r="20" spans="2:10" x14ac:dyDescent="0.4">
      <c r="B20" s="17"/>
      <c r="C20" s="20"/>
      <c r="D20" s="117"/>
      <c r="E20" s="20"/>
      <c r="G20" s="17"/>
      <c r="H20" s="17"/>
      <c r="I20" s="123"/>
      <c r="J20" s="17"/>
    </row>
    <row r="21" spans="2:10" x14ac:dyDescent="0.4">
      <c r="B21" s="17"/>
      <c r="C21" s="20"/>
      <c r="D21" s="117"/>
      <c r="E21" s="20"/>
      <c r="G21" s="17"/>
      <c r="H21" s="17"/>
      <c r="I21" s="123"/>
      <c r="J21" s="17"/>
    </row>
    <row r="22" spans="2:10" x14ac:dyDescent="0.4">
      <c r="B22" s="17"/>
      <c r="C22" s="20"/>
      <c r="D22" s="117"/>
      <c r="E22" s="20"/>
      <c r="G22" s="17"/>
      <c r="H22" s="17"/>
      <c r="I22" s="123"/>
      <c r="J22" s="17"/>
    </row>
    <row r="23" spans="2:10" x14ac:dyDescent="0.4">
      <c r="B23" s="17"/>
      <c r="C23" s="20"/>
      <c r="D23" s="117"/>
      <c r="E23" s="20"/>
      <c r="G23" s="17"/>
      <c r="H23" s="17"/>
      <c r="I23" s="123"/>
      <c r="J23" s="17"/>
    </row>
    <row r="24" spans="2:10" x14ac:dyDescent="0.4">
      <c r="B24" s="17"/>
      <c r="C24" s="20"/>
      <c r="D24" s="117"/>
      <c r="E24" s="20"/>
      <c r="G24" s="17"/>
      <c r="H24" s="17"/>
      <c r="I24" s="123"/>
      <c r="J24" s="17"/>
    </row>
    <row r="25" spans="2:10" x14ac:dyDescent="0.4">
      <c r="B25" s="17"/>
      <c r="C25" s="20"/>
      <c r="D25" s="117"/>
      <c r="E25" s="20"/>
      <c r="G25" s="17"/>
      <c r="H25" s="17"/>
      <c r="I25" s="123"/>
      <c r="J25" s="17"/>
    </row>
    <row r="26" spans="2:10" x14ac:dyDescent="0.4">
      <c r="B26" s="17"/>
      <c r="C26" s="20"/>
      <c r="D26" s="117"/>
      <c r="E26" s="20"/>
      <c r="G26" s="17"/>
      <c r="H26" s="17"/>
      <c r="I26" s="123"/>
      <c r="J26" s="17"/>
    </row>
    <row r="27" spans="2:10" x14ac:dyDescent="0.4">
      <c r="B27" s="17"/>
      <c r="C27" s="20"/>
      <c r="D27" s="117"/>
      <c r="E27" s="20"/>
      <c r="G27" s="17"/>
      <c r="H27" s="17"/>
      <c r="I27" s="123"/>
      <c r="J27" s="17"/>
    </row>
    <row r="28" spans="2:10" x14ac:dyDescent="0.4">
      <c r="B28" s="17"/>
      <c r="C28" s="20"/>
      <c r="D28" s="117"/>
      <c r="E28" s="20"/>
      <c r="G28" s="17"/>
      <c r="H28" s="17"/>
      <c r="I28" s="123"/>
      <c r="J28" s="17"/>
    </row>
    <row r="29" spans="2:10" x14ac:dyDescent="0.4">
      <c r="B29" s="17"/>
      <c r="C29" s="20"/>
      <c r="D29" s="117"/>
      <c r="E29" s="20"/>
      <c r="G29" s="17"/>
      <c r="H29" s="17"/>
      <c r="I29" s="123"/>
      <c r="J29" s="17"/>
    </row>
    <row r="30" spans="2:10" x14ac:dyDescent="0.4">
      <c r="B30" s="18" t="s">
        <v>1</v>
      </c>
      <c r="C30" s="21">
        <f>SUM(C9:C29)</f>
        <v>10000</v>
      </c>
      <c r="E30" s="21"/>
      <c r="G30" s="18" t="s">
        <v>1</v>
      </c>
      <c r="H30" s="21">
        <f>SUM(H9:H29)</f>
        <v>100000</v>
      </c>
      <c r="J30" s="21"/>
    </row>
    <row r="34" spans="2:6" ht="14.1" x14ac:dyDescent="0.5">
      <c r="B34" s="23" t="s">
        <v>50</v>
      </c>
      <c r="C34" s="25">
        <f>F34/F34</f>
        <v>1</v>
      </c>
      <c r="D34" s="121"/>
      <c r="E34" s="25"/>
      <c r="F34" s="24">
        <f>C30+H30</f>
        <v>110000</v>
      </c>
    </row>
    <row r="35" spans="2:6" ht="14.1" x14ac:dyDescent="0.5">
      <c r="B35" s="23" t="s">
        <v>51</v>
      </c>
      <c r="C35" s="25">
        <f>F35/F34</f>
        <v>9.0909090909090912E-2</v>
      </c>
      <c r="D35" s="121"/>
      <c r="E35" s="25"/>
      <c r="F35" s="24">
        <f>C30</f>
        <v>10000</v>
      </c>
    </row>
    <row r="36" spans="2:6" ht="14.1" x14ac:dyDescent="0.5">
      <c r="B36" s="23" t="s">
        <v>52</v>
      </c>
      <c r="C36" s="25">
        <f>F36/F34</f>
        <v>0.90909090909090906</v>
      </c>
      <c r="D36" s="121"/>
      <c r="E36" s="25"/>
      <c r="F36" s="24">
        <f>H30</f>
        <v>100000</v>
      </c>
    </row>
  </sheetData>
  <sheetProtection algorithmName="SHA-512" hashValue="RZbJtCvsvgMJScUHt/ceOVfjedoIExqTxYu0dRH7EXnpXQlRXMuA/1tIZQrWnYLD6fau7Z1TP5F4veBqO3t4Gg==" saltValue="xr1KBy356MAdc6Qbx4Hc8A==" spinCount="100000" sheet="1" objects="1" scenarios="1" selectLockedCells="1" selectUnlockedCells="1"/>
  <mergeCells count="3">
    <mergeCell ref="B4:H4"/>
    <mergeCell ref="B7:C7"/>
    <mergeCell ref="G7:H7"/>
  </mergeCells>
  <hyperlinks>
    <hyperlink ref="A1" location="INICIO!A1" display="INICIO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9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ColWidth="10.6640625" defaultRowHeight="12.3" x14ac:dyDescent="0.4"/>
  <cols>
    <col min="1" max="1" width="6.71875" bestFit="1" customWidth="1"/>
    <col min="2" max="2" width="41.1640625" customWidth="1"/>
    <col min="3" max="3" width="42.27734375" bestFit="1" customWidth="1"/>
    <col min="4" max="4" width="19.5546875" bestFit="1" customWidth="1"/>
  </cols>
  <sheetData>
    <row r="1" spans="1:4" ht="14.4" x14ac:dyDescent="0.55000000000000004">
      <c r="A1" s="26" t="s">
        <v>54</v>
      </c>
    </row>
    <row r="4" spans="1:4" ht="15" x14ac:dyDescent="0.5">
      <c r="B4" s="138" t="s">
        <v>65</v>
      </c>
      <c r="C4" s="138"/>
      <c r="D4" s="138"/>
    </row>
    <row r="5" spans="1:4" s="31" customFormat="1" ht="15" x14ac:dyDescent="0.5">
      <c r="B5" s="39"/>
      <c r="C5" s="39"/>
      <c r="D5" s="39"/>
    </row>
    <row r="6" spans="1:4" ht="13.8" x14ac:dyDescent="0.45">
      <c r="B6" s="30" t="s">
        <v>2</v>
      </c>
    </row>
    <row r="7" spans="1:4" x14ac:dyDescent="0.4">
      <c r="B7" s="16" t="s">
        <v>60</v>
      </c>
      <c r="C7" s="16" t="s">
        <v>66</v>
      </c>
      <c r="D7" s="16" t="s">
        <v>107</v>
      </c>
    </row>
    <row r="8" spans="1:4" x14ac:dyDescent="0.4">
      <c r="B8" s="19" t="s">
        <v>124</v>
      </c>
      <c r="C8" s="20">
        <v>100</v>
      </c>
      <c r="D8" s="20">
        <v>50</v>
      </c>
    </row>
    <row r="9" spans="1:4" x14ac:dyDescent="0.4">
      <c r="B9" s="19" t="s">
        <v>61</v>
      </c>
      <c r="C9" s="20"/>
      <c r="D9" s="20"/>
    </row>
    <row r="10" spans="1:4" x14ac:dyDescent="0.4">
      <c r="B10" s="19" t="s">
        <v>62</v>
      </c>
      <c r="C10" s="20"/>
      <c r="D10" s="20"/>
    </row>
    <row r="11" spans="1:4" x14ac:dyDescent="0.4">
      <c r="B11" s="19" t="s">
        <v>63</v>
      </c>
      <c r="C11" s="20"/>
      <c r="D11" s="20"/>
    </row>
    <row r="12" spans="1:4" x14ac:dyDescent="0.4">
      <c r="B12" s="19" t="s">
        <v>64</v>
      </c>
      <c r="C12" s="20"/>
      <c r="D12" s="20"/>
    </row>
    <row r="13" spans="1:4" x14ac:dyDescent="0.4">
      <c r="B13" s="19" t="s">
        <v>67</v>
      </c>
      <c r="C13" s="20"/>
      <c r="D13" s="20"/>
    </row>
    <row r="14" spans="1:4" x14ac:dyDescent="0.4">
      <c r="B14" s="19" t="s">
        <v>68</v>
      </c>
      <c r="C14" s="20"/>
      <c r="D14" s="20"/>
    </row>
    <row r="15" spans="1:4" x14ac:dyDescent="0.4">
      <c r="B15" s="19" t="s">
        <v>69</v>
      </c>
      <c r="C15" s="20"/>
      <c r="D15" s="20"/>
    </row>
    <row r="16" spans="1:4" x14ac:dyDescent="0.4">
      <c r="B16" s="19" t="s">
        <v>70</v>
      </c>
      <c r="C16" s="20"/>
      <c r="D16" s="20"/>
    </row>
    <row r="17" spans="2:5" x14ac:dyDescent="0.4">
      <c r="B17" s="19" t="s">
        <v>71</v>
      </c>
      <c r="C17" s="20"/>
      <c r="D17" s="20"/>
    </row>
    <row r="19" spans="2:5" ht="13.8" x14ac:dyDescent="0.45">
      <c r="B19" s="30" t="s">
        <v>15</v>
      </c>
      <c r="C19" s="40" t="s">
        <v>75</v>
      </c>
      <c r="D19" s="80">
        <v>0.03</v>
      </c>
    </row>
    <row r="20" spans="2:5" x14ac:dyDescent="0.4">
      <c r="B20" s="16" t="str">
        <f>+B7</f>
        <v>PRODUCTOS:</v>
      </c>
      <c r="C20" s="16" t="s">
        <v>66</v>
      </c>
      <c r="D20" s="128" t="str">
        <f t="shared" ref="D20" si="0">+D7</f>
        <v>Costo de Ventas</v>
      </c>
    </row>
    <row r="21" spans="2:5" x14ac:dyDescent="0.4">
      <c r="B21" s="19" t="str">
        <f>B8</f>
        <v>Producto 1</v>
      </c>
      <c r="C21" s="20">
        <f>C8*(1+$D$19)</f>
        <v>103</v>
      </c>
      <c r="D21" s="20">
        <f>D8*(1+$D$19)</f>
        <v>51.5</v>
      </c>
      <c r="E21" s="54"/>
    </row>
    <row r="22" spans="2:5" x14ac:dyDescent="0.4">
      <c r="B22" s="19" t="str">
        <f t="shared" ref="B22:B30" si="1">B9</f>
        <v>Producto 2</v>
      </c>
      <c r="C22" s="20">
        <f t="shared" ref="C22:C30" si="2">C9*(1+$D$19)</f>
        <v>0</v>
      </c>
      <c r="D22" s="20">
        <f t="shared" ref="D22:D30" si="3">D9*(1+$D$19)</f>
        <v>0</v>
      </c>
    </row>
    <row r="23" spans="2:5" x14ac:dyDescent="0.4">
      <c r="B23" s="19" t="str">
        <f t="shared" si="1"/>
        <v>Producto 3</v>
      </c>
      <c r="C23" s="20">
        <f t="shared" si="2"/>
        <v>0</v>
      </c>
      <c r="D23" s="20">
        <f t="shared" si="3"/>
        <v>0</v>
      </c>
    </row>
    <row r="24" spans="2:5" x14ac:dyDescent="0.4">
      <c r="B24" s="19" t="str">
        <f t="shared" si="1"/>
        <v>Producto 4</v>
      </c>
      <c r="C24" s="20">
        <f t="shared" si="2"/>
        <v>0</v>
      </c>
      <c r="D24" s="20">
        <f t="shared" si="3"/>
        <v>0</v>
      </c>
    </row>
    <row r="25" spans="2:5" x14ac:dyDescent="0.4">
      <c r="B25" s="19" t="str">
        <f t="shared" si="1"/>
        <v>Producto 5</v>
      </c>
      <c r="C25" s="20">
        <f t="shared" si="2"/>
        <v>0</v>
      </c>
      <c r="D25" s="20">
        <f t="shared" si="3"/>
        <v>0</v>
      </c>
    </row>
    <row r="26" spans="2:5" x14ac:dyDescent="0.4">
      <c r="B26" s="19" t="str">
        <f t="shared" si="1"/>
        <v>Producto 6</v>
      </c>
      <c r="C26" s="20">
        <f t="shared" si="2"/>
        <v>0</v>
      </c>
      <c r="D26" s="20">
        <f t="shared" si="3"/>
        <v>0</v>
      </c>
    </row>
    <row r="27" spans="2:5" x14ac:dyDescent="0.4">
      <c r="B27" s="19" t="str">
        <f t="shared" si="1"/>
        <v>Producto 7</v>
      </c>
      <c r="C27" s="20">
        <f t="shared" si="2"/>
        <v>0</v>
      </c>
      <c r="D27" s="20">
        <f t="shared" si="3"/>
        <v>0</v>
      </c>
    </row>
    <row r="28" spans="2:5" x14ac:dyDescent="0.4">
      <c r="B28" s="19" t="str">
        <f t="shared" si="1"/>
        <v>Producto 8</v>
      </c>
      <c r="C28" s="20">
        <f t="shared" si="2"/>
        <v>0</v>
      </c>
      <c r="D28" s="20">
        <f t="shared" si="3"/>
        <v>0</v>
      </c>
    </row>
    <row r="29" spans="2:5" x14ac:dyDescent="0.4">
      <c r="B29" s="19" t="str">
        <f t="shared" si="1"/>
        <v>Producto 9</v>
      </c>
      <c r="C29" s="20">
        <f t="shared" si="2"/>
        <v>0</v>
      </c>
      <c r="D29" s="20">
        <f t="shared" si="3"/>
        <v>0</v>
      </c>
    </row>
    <row r="30" spans="2:5" x14ac:dyDescent="0.4">
      <c r="B30" s="19" t="str">
        <f t="shared" si="1"/>
        <v>Producto 10</v>
      </c>
      <c r="C30" s="20">
        <f t="shared" si="2"/>
        <v>0</v>
      </c>
      <c r="D30" s="20">
        <f t="shared" si="3"/>
        <v>0</v>
      </c>
    </row>
    <row r="32" spans="2:5" ht="13.8" x14ac:dyDescent="0.45">
      <c r="B32" s="30" t="s">
        <v>16</v>
      </c>
      <c r="C32" s="40" t="s">
        <v>75</v>
      </c>
      <c r="D32" s="80">
        <v>0.04</v>
      </c>
    </row>
    <row r="33" spans="2:4" x14ac:dyDescent="0.4">
      <c r="B33" s="16" t="str">
        <f>+B7</f>
        <v>PRODUCTOS:</v>
      </c>
      <c r="C33" s="16" t="s">
        <v>66</v>
      </c>
      <c r="D33" s="128" t="str">
        <f t="shared" ref="D33" si="4">+D20</f>
        <v>Costo de Ventas</v>
      </c>
    </row>
    <row r="34" spans="2:4" x14ac:dyDescent="0.4">
      <c r="B34" s="19" t="str">
        <f>B21</f>
        <v>Producto 1</v>
      </c>
      <c r="C34" s="20">
        <f>C21*(1+$D$32)</f>
        <v>107.12</v>
      </c>
      <c r="D34" s="20">
        <f>D21*(1+$D$32)</f>
        <v>53.56</v>
      </c>
    </row>
    <row r="35" spans="2:4" x14ac:dyDescent="0.4">
      <c r="B35" s="19" t="str">
        <f t="shared" ref="B35:B43" si="5">B22</f>
        <v>Producto 2</v>
      </c>
      <c r="C35" s="20">
        <f t="shared" ref="C35:C43" si="6">C22*(1+$D$32)</f>
        <v>0</v>
      </c>
      <c r="D35" s="20">
        <f t="shared" ref="D35:D43" si="7">D22*(1+$D$32)</f>
        <v>0</v>
      </c>
    </row>
    <row r="36" spans="2:4" x14ac:dyDescent="0.4">
      <c r="B36" s="19" t="str">
        <f t="shared" si="5"/>
        <v>Producto 3</v>
      </c>
      <c r="C36" s="20">
        <f t="shared" si="6"/>
        <v>0</v>
      </c>
      <c r="D36" s="20">
        <f t="shared" si="7"/>
        <v>0</v>
      </c>
    </row>
    <row r="37" spans="2:4" x14ac:dyDescent="0.4">
      <c r="B37" s="19" t="str">
        <f t="shared" si="5"/>
        <v>Producto 4</v>
      </c>
      <c r="C37" s="20">
        <f t="shared" si="6"/>
        <v>0</v>
      </c>
      <c r="D37" s="20">
        <f t="shared" si="7"/>
        <v>0</v>
      </c>
    </row>
    <row r="38" spans="2:4" x14ac:dyDescent="0.4">
      <c r="B38" s="19" t="str">
        <f t="shared" si="5"/>
        <v>Producto 5</v>
      </c>
      <c r="C38" s="20">
        <f t="shared" si="6"/>
        <v>0</v>
      </c>
      <c r="D38" s="20">
        <f t="shared" si="7"/>
        <v>0</v>
      </c>
    </row>
    <row r="39" spans="2:4" x14ac:dyDescent="0.4">
      <c r="B39" s="19" t="str">
        <f t="shared" si="5"/>
        <v>Producto 6</v>
      </c>
      <c r="C39" s="20">
        <f t="shared" si="6"/>
        <v>0</v>
      </c>
      <c r="D39" s="20">
        <f t="shared" si="7"/>
        <v>0</v>
      </c>
    </row>
    <row r="40" spans="2:4" x14ac:dyDescent="0.4">
      <c r="B40" s="19" t="str">
        <f t="shared" si="5"/>
        <v>Producto 7</v>
      </c>
      <c r="C40" s="20">
        <f t="shared" si="6"/>
        <v>0</v>
      </c>
      <c r="D40" s="20">
        <f t="shared" si="7"/>
        <v>0</v>
      </c>
    </row>
    <row r="41" spans="2:4" x14ac:dyDescent="0.4">
      <c r="B41" s="19" t="str">
        <f t="shared" si="5"/>
        <v>Producto 8</v>
      </c>
      <c r="C41" s="20">
        <f t="shared" si="6"/>
        <v>0</v>
      </c>
      <c r="D41" s="20">
        <f t="shared" si="7"/>
        <v>0</v>
      </c>
    </row>
    <row r="42" spans="2:4" x14ac:dyDescent="0.4">
      <c r="B42" s="19" t="str">
        <f t="shared" si="5"/>
        <v>Producto 9</v>
      </c>
      <c r="C42" s="20">
        <f t="shared" si="6"/>
        <v>0</v>
      </c>
      <c r="D42" s="20">
        <f t="shared" si="7"/>
        <v>0</v>
      </c>
    </row>
    <row r="43" spans="2:4" x14ac:dyDescent="0.4">
      <c r="B43" s="19" t="str">
        <f t="shared" si="5"/>
        <v>Producto 10</v>
      </c>
      <c r="C43" s="20">
        <f t="shared" si="6"/>
        <v>0</v>
      </c>
      <c r="D43" s="20">
        <f t="shared" si="7"/>
        <v>0</v>
      </c>
    </row>
    <row r="45" spans="2:4" ht="13.8" x14ac:dyDescent="0.45">
      <c r="B45" s="30" t="s">
        <v>17</v>
      </c>
      <c r="C45" s="40" t="s">
        <v>75</v>
      </c>
      <c r="D45" s="80">
        <v>0.03</v>
      </c>
    </row>
    <row r="46" spans="2:4" x14ac:dyDescent="0.4">
      <c r="B46" s="16" t="str">
        <f>+B33</f>
        <v>PRODUCTOS:</v>
      </c>
      <c r="C46" s="16" t="s">
        <v>66</v>
      </c>
      <c r="D46" s="128" t="str">
        <f t="shared" ref="D46" si="8">D33</f>
        <v>Costo de Ventas</v>
      </c>
    </row>
    <row r="47" spans="2:4" x14ac:dyDescent="0.4">
      <c r="B47" s="19" t="str">
        <f>B34</f>
        <v>Producto 1</v>
      </c>
      <c r="C47" s="20">
        <f>C34*(1+$D$45)</f>
        <v>110.3336</v>
      </c>
      <c r="D47" s="20">
        <f>D34*(1+$D$45)</f>
        <v>55.166800000000002</v>
      </c>
    </row>
    <row r="48" spans="2:4" x14ac:dyDescent="0.4">
      <c r="B48" s="19" t="str">
        <f t="shared" ref="B48:B56" si="9">B35</f>
        <v>Producto 2</v>
      </c>
      <c r="C48" s="20">
        <f t="shared" ref="C48:C56" si="10">C35*(1+$D$45)</f>
        <v>0</v>
      </c>
      <c r="D48" s="20">
        <f t="shared" ref="D48:D56" si="11">D35*(1+$D$45)</f>
        <v>0</v>
      </c>
    </row>
    <row r="49" spans="2:4" x14ac:dyDescent="0.4">
      <c r="B49" s="19" t="str">
        <f t="shared" si="9"/>
        <v>Producto 3</v>
      </c>
      <c r="C49" s="20">
        <f t="shared" si="10"/>
        <v>0</v>
      </c>
      <c r="D49" s="20">
        <f t="shared" si="11"/>
        <v>0</v>
      </c>
    </row>
    <row r="50" spans="2:4" x14ac:dyDescent="0.4">
      <c r="B50" s="19" t="str">
        <f t="shared" si="9"/>
        <v>Producto 4</v>
      </c>
      <c r="C50" s="20">
        <f t="shared" si="10"/>
        <v>0</v>
      </c>
      <c r="D50" s="20">
        <f t="shared" si="11"/>
        <v>0</v>
      </c>
    </row>
    <row r="51" spans="2:4" x14ac:dyDescent="0.4">
      <c r="B51" s="19" t="str">
        <f t="shared" si="9"/>
        <v>Producto 5</v>
      </c>
      <c r="C51" s="20">
        <f t="shared" si="10"/>
        <v>0</v>
      </c>
      <c r="D51" s="20">
        <f t="shared" si="11"/>
        <v>0</v>
      </c>
    </row>
    <row r="52" spans="2:4" x14ac:dyDescent="0.4">
      <c r="B52" s="19" t="str">
        <f t="shared" si="9"/>
        <v>Producto 6</v>
      </c>
      <c r="C52" s="20">
        <f t="shared" si="10"/>
        <v>0</v>
      </c>
      <c r="D52" s="20">
        <f t="shared" si="11"/>
        <v>0</v>
      </c>
    </row>
    <row r="53" spans="2:4" x14ac:dyDescent="0.4">
      <c r="B53" s="19" t="str">
        <f t="shared" si="9"/>
        <v>Producto 7</v>
      </c>
      <c r="C53" s="20">
        <f t="shared" si="10"/>
        <v>0</v>
      </c>
      <c r="D53" s="20">
        <f t="shared" si="11"/>
        <v>0</v>
      </c>
    </row>
    <row r="54" spans="2:4" x14ac:dyDescent="0.4">
      <c r="B54" s="19" t="str">
        <f t="shared" si="9"/>
        <v>Producto 8</v>
      </c>
      <c r="C54" s="20">
        <f t="shared" si="10"/>
        <v>0</v>
      </c>
      <c r="D54" s="20">
        <f t="shared" si="11"/>
        <v>0</v>
      </c>
    </row>
    <row r="55" spans="2:4" x14ac:dyDescent="0.4">
      <c r="B55" s="19" t="str">
        <f t="shared" si="9"/>
        <v>Producto 9</v>
      </c>
      <c r="C55" s="20">
        <f t="shared" si="10"/>
        <v>0</v>
      </c>
      <c r="D55" s="20">
        <f t="shared" si="11"/>
        <v>0</v>
      </c>
    </row>
    <row r="56" spans="2:4" x14ac:dyDescent="0.4">
      <c r="B56" s="19" t="str">
        <f t="shared" si="9"/>
        <v>Producto 10</v>
      </c>
      <c r="C56" s="20">
        <f t="shared" si="10"/>
        <v>0</v>
      </c>
      <c r="D56" s="20">
        <f t="shared" si="11"/>
        <v>0</v>
      </c>
    </row>
    <row r="58" spans="2:4" ht="13.8" x14ac:dyDescent="0.45">
      <c r="B58" s="30" t="s">
        <v>73</v>
      </c>
      <c r="C58" s="40" t="s">
        <v>75</v>
      </c>
      <c r="D58" s="80">
        <v>0.04</v>
      </c>
    </row>
    <row r="59" spans="2:4" x14ac:dyDescent="0.4">
      <c r="B59" s="16" t="str">
        <f>+B46</f>
        <v>PRODUCTOS:</v>
      </c>
      <c r="C59" s="16" t="s">
        <v>66</v>
      </c>
      <c r="D59" s="128" t="str">
        <f t="shared" ref="D59" si="12">D46</f>
        <v>Costo de Ventas</v>
      </c>
    </row>
    <row r="60" spans="2:4" x14ac:dyDescent="0.4">
      <c r="B60" s="19" t="str">
        <f>B47</f>
        <v>Producto 1</v>
      </c>
      <c r="C60" s="20">
        <f>C47*(1+$D$58)</f>
        <v>114.74694400000001</v>
      </c>
      <c r="D60" s="20">
        <f>D47*(1+$D$58)</f>
        <v>57.373472000000007</v>
      </c>
    </row>
    <row r="61" spans="2:4" x14ac:dyDescent="0.4">
      <c r="B61" s="19" t="str">
        <f t="shared" ref="B61:B69" si="13">B48</f>
        <v>Producto 2</v>
      </c>
      <c r="C61" s="20">
        <f t="shared" ref="C61:C69" si="14">C48*(1+$D$58)</f>
        <v>0</v>
      </c>
      <c r="D61" s="20">
        <f t="shared" ref="D61:D69" si="15">D48*(1+$D$58)</f>
        <v>0</v>
      </c>
    </row>
    <row r="62" spans="2:4" x14ac:dyDescent="0.4">
      <c r="B62" s="19" t="str">
        <f t="shared" si="13"/>
        <v>Producto 3</v>
      </c>
      <c r="C62" s="20">
        <f t="shared" si="14"/>
        <v>0</v>
      </c>
      <c r="D62" s="20">
        <f t="shared" si="15"/>
        <v>0</v>
      </c>
    </row>
    <row r="63" spans="2:4" x14ac:dyDescent="0.4">
      <c r="B63" s="19" t="str">
        <f t="shared" si="13"/>
        <v>Producto 4</v>
      </c>
      <c r="C63" s="20">
        <f t="shared" si="14"/>
        <v>0</v>
      </c>
      <c r="D63" s="20">
        <f t="shared" si="15"/>
        <v>0</v>
      </c>
    </row>
    <row r="64" spans="2:4" x14ac:dyDescent="0.4">
      <c r="B64" s="19" t="str">
        <f t="shared" si="13"/>
        <v>Producto 5</v>
      </c>
      <c r="C64" s="20">
        <f t="shared" si="14"/>
        <v>0</v>
      </c>
      <c r="D64" s="20">
        <f t="shared" si="15"/>
        <v>0</v>
      </c>
    </row>
    <row r="65" spans="2:4" x14ac:dyDescent="0.4">
      <c r="B65" s="19" t="str">
        <f t="shared" si="13"/>
        <v>Producto 6</v>
      </c>
      <c r="C65" s="20">
        <f t="shared" si="14"/>
        <v>0</v>
      </c>
      <c r="D65" s="20">
        <f t="shared" si="15"/>
        <v>0</v>
      </c>
    </row>
    <row r="66" spans="2:4" x14ac:dyDescent="0.4">
      <c r="B66" s="19" t="str">
        <f t="shared" si="13"/>
        <v>Producto 7</v>
      </c>
      <c r="C66" s="20">
        <f t="shared" si="14"/>
        <v>0</v>
      </c>
      <c r="D66" s="20">
        <f t="shared" si="15"/>
        <v>0</v>
      </c>
    </row>
    <row r="67" spans="2:4" x14ac:dyDescent="0.4">
      <c r="B67" s="19" t="str">
        <f t="shared" si="13"/>
        <v>Producto 8</v>
      </c>
      <c r="C67" s="20">
        <f t="shared" si="14"/>
        <v>0</v>
      </c>
      <c r="D67" s="20">
        <f t="shared" si="15"/>
        <v>0</v>
      </c>
    </row>
    <row r="68" spans="2:4" x14ac:dyDescent="0.4">
      <c r="B68" s="19" t="str">
        <f t="shared" si="13"/>
        <v>Producto 9</v>
      </c>
      <c r="C68" s="20">
        <f t="shared" si="14"/>
        <v>0</v>
      </c>
      <c r="D68" s="20">
        <f t="shared" si="15"/>
        <v>0</v>
      </c>
    </row>
    <row r="69" spans="2:4" x14ac:dyDescent="0.4">
      <c r="B69" s="19" t="str">
        <f t="shared" si="13"/>
        <v>Producto 10</v>
      </c>
      <c r="C69" s="20">
        <f t="shared" si="14"/>
        <v>0</v>
      </c>
      <c r="D69" s="20">
        <f t="shared" si="15"/>
        <v>0</v>
      </c>
    </row>
  </sheetData>
  <sheetProtection algorithmName="SHA-512" hashValue="PVM6rYF09o1xvd5moyhjJm7aF0u1RsfnDTgihY5jzLEzlBt/IJPkPC2GBO3POAjCQY7OMfJs/HfAY3uhRfxO2Q==" saltValue="fezM4GS2qDAVhuoVh5gz2A==" spinCount="100000" sheet="1" objects="1" scenarios="1" selectLockedCells="1" selectUnlockedCells="1"/>
  <mergeCells count="1">
    <mergeCell ref="B4:D4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36D"/>
  </sheetPr>
  <dimension ref="A1:O6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0.6640625" defaultRowHeight="12.3" x14ac:dyDescent="0.4"/>
  <cols>
    <col min="1" max="1" width="6.71875" bestFit="1" customWidth="1"/>
    <col min="2" max="2" width="33.44140625" bestFit="1" customWidth="1"/>
  </cols>
  <sheetData>
    <row r="1" spans="1:15" ht="30" customHeight="1" x14ac:dyDescent="0.4">
      <c r="A1" s="28" t="s">
        <v>54</v>
      </c>
    </row>
    <row r="2" spans="1:15" ht="17.7" x14ac:dyDescent="0.4">
      <c r="B2" s="140" t="s">
        <v>57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8" x14ac:dyDescent="0.45">
      <c r="B3" s="1"/>
      <c r="C3" s="1"/>
    </row>
    <row r="4" spans="1:15" ht="14.1" thickBot="1" x14ac:dyDescent="0.5">
      <c r="B4" s="30" t="s">
        <v>2</v>
      </c>
      <c r="C4" s="1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8" x14ac:dyDescent="0.45">
      <c r="B5" s="29" t="s">
        <v>59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</v>
      </c>
    </row>
    <row r="6" spans="1:15" s="31" customFormat="1" ht="13.8" x14ac:dyDescent="0.45">
      <c r="B6" s="33" t="str">
        <f>'P y CT u'!B8</f>
        <v>Producto 1</v>
      </c>
      <c r="C6" s="35">
        <v>500</v>
      </c>
      <c r="D6" s="35">
        <v>500</v>
      </c>
      <c r="E6" s="35">
        <v>500</v>
      </c>
      <c r="F6" s="35">
        <v>500</v>
      </c>
      <c r="G6" s="35">
        <v>500</v>
      </c>
      <c r="H6" s="35">
        <v>500</v>
      </c>
      <c r="I6" s="35">
        <v>500</v>
      </c>
      <c r="J6" s="35">
        <v>500</v>
      </c>
      <c r="K6" s="35">
        <v>500</v>
      </c>
      <c r="L6" s="35">
        <v>500</v>
      </c>
      <c r="M6" s="35">
        <v>500</v>
      </c>
      <c r="N6" s="35">
        <v>500</v>
      </c>
      <c r="O6" s="35">
        <f>SUM(C6:N6)</f>
        <v>6000</v>
      </c>
    </row>
    <row r="7" spans="1:15" s="31" customFormat="1" ht="13.8" x14ac:dyDescent="0.45">
      <c r="B7" s="19" t="str">
        <f>'P y CT u'!B9</f>
        <v>Producto 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>
        <f t="shared" ref="O7:O15" si="0">SUM(C7:N7)</f>
        <v>0</v>
      </c>
    </row>
    <row r="8" spans="1:15" s="31" customFormat="1" ht="13.8" x14ac:dyDescent="0.45">
      <c r="B8" s="19" t="str">
        <f>'P y CT u'!B10</f>
        <v>Producto 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>
        <f t="shared" si="0"/>
        <v>0</v>
      </c>
    </row>
    <row r="9" spans="1:15" s="31" customFormat="1" ht="13.8" x14ac:dyDescent="0.45">
      <c r="B9" s="19" t="str">
        <f>'P y CT u'!B11</f>
        <v>Producto 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>
        <f t="shared" si="0"/>
        <v>0</v>
      </c>
    </row>
    <row r="10" spans="1:15" ht="13.8" x14ac:dyDescent="0.45">
      <c r="B10" s="19" t="str">
        <f>'P y CT u'!B12</f>
        <v>Producto 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>
        <f t="shared" si="0"/>
        <v>0</v>
      </c>
    </row>
    <row r="11" spans="1:15" ht="13.8" x14ac:dyDescent="0.45">
      <c r="B11" s="19" t="str">
        <f>'P y CT u'!B13</f>
        <v>Producto 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5">
        <f t="shared" si="0"/>
        <v>0</v>
      </c>
    </row>
    <row r="12" spans="1:15" ht="13.8" x14ac:dyDescent="0.45">
      <c r="B12" s="19" t="str">
        <f>'P y CT u'!B14</f>
        <v>Producto 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5">
        <f t="shared" si="0"/>
        <v>0</v>
      </c>
    </row>
    <row r="13" spans="1:15" ht="13.8" x14ac:dyDescent="0.45">
      <c r="B13" s="19" t="str">
        <f>'P y CT u'!B15</f>
        <v>Producto 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5">
        <f t="shared" si="0"/>
        <v>0</v>
      </c>
    </row>
    <row r="14" spans="1:15" ht="13.8" x14ac:dyDescent="0.45">
      <c r="B14" s="19" t="str">
        <f>'P y CT u'!B16</f>
        <v>Producto 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5">
        <f t="shared" si="0"/>
        <v>0</v>
      </c>
    </row>
    <row r="15" spans="1:15" ht="13.8" x14ac:dyDescent="0.45">
      <c r="B15" s="19" t="str">
        <f>'P y CT u'!B17</f>
        <v>Producto 10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5">
        <f t="shared" si="0"/>
        <v>0</v>
      </c>
    </row>
    <row r="17" spans="2:15" ht="14.1" thickBot="1" x14ac:dyDescent="0.5">
      <c r="B17" s="30" t="s">
        <v>15</v>
      </c>
      <c r="C17" s="40" t="s">
        <v>72</v>
      </c>
      <c r="D17" s="42"/>
      <c r="E17" s="41">
        <v>0.05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3.8" x14ac:dyDescent="0.45">
      <c r="B18" s="29" t="str">
        <f>B5</f>
        <v>Producto / Unidades a vender</v>
      </c>
      <c r="C18" s="30" t="str">
        <f>C5</f>
        <v>Mes 1</v>
      </c>
      <c r="D18" s="30" t="str">
        <f t="shared" ref="D18:N18" si="1">D5</f>
        <v>Mes 2</v>
      </c>
      <c r="E18" s="30" t="str">
        <f t="shared" si="1"/>
        <v>Mes 3</v>
      </c>
      <c r="F18" s="30" t="str">
        <f t="shared" si="1"/>
        <v>Mes 4</v>
      </c>
      <c r="G18" s="30" t="str">
        <f t="shared" si="1"/>
        <v>Mes 5</v>
      </c>
      <c r="H18" s="30" t="str">
        <f t="shared" si="1"/>
        <v>Mes 6</v>
      </c>
      <c r="I18" s="30" t="str">
        <f t="shared" si="1"/>
        <v>Mes 7</v>
      </c>
      <c r="J18" s="30" t="str">
        <f t="shared" si="1"/>
        <v>Mes 8</v>
      </c>
      <c r="K18" s="30" t="str">
        <f t="shared" si="1"/>
        <v>Mes 9</v>
      </c>
      <c r="L18" s="30" t="str">
        <f t="shared" si="1"/>
        <v>Mes 10</v>
      </c>
      <c r="M18" s="30" t="str">
        <f t="shared" si="1"/>
        <v>Mes 11</v>
      </c>
      <c r="N18" s="30" t="str">
        <f t="shared" si="1"/>
        <v>Mes 12</v>
      </c>
      <c r="O18" s="30" t="s">
        <v>1</v>
      </c>
    </row>
    <row r="19" spans="2:15" ht="13.8" x14ac:dyDescent="0.45">
      <c r="B19" s="33" t="str">
        <f>B6</f>
        <v>Producto 1</v>
      </c>
      <c r="C19" s="35">
        <f>C6*(1+$E$17)</f>
        <v>525</v>
      </c>
      <c r="D19" s="35">
        <f t="shared" ref="D19:N19" si="2">D6*(1+$E$17)</f>
        <v>525</v>
      </c>
      <c r="E19" s="35">
        <f t="shared" si="2"/>
        <v>525</v>
      </c>
      <c r="F19" s="35">
        <f t="shared" si="2"/>
        <v>525</v>
      </c>
      <c r="G19" s="35">
        <f t="shared" si="2"/>
        <v>525</v>
      </c>
      <c r="H19" s="35">
        <f t="shared" si="2"/>
        <v>525</v>
      </c>
      <c r="I19" s="35">
        <f t="shared" si="2"/>
        <v>525</v>
      </c>
      <c r="J19" s="35">
        <f t="shared" si="2"/>
        <v>525</v>
      </c>
      <c r="K19" s="35">
        <f t="shared" si="2"/>
        <v>525</v>
      </c>
      <c r="L19" s="35">
        <f t="shared" si="2"/>
        <v>525</v>
      </c>
      <c r="M19" s="35">
        <f t="shared" si="2"/>
        <v>525</v>
      </c>
      <c r="N19" s="35">
        <f t="shared" si="2"/>
        <v>525</v>
      </c>
      <c r="O19" s="35">
        <f>SUM(C19:N19)</f>
        <v>6300</v>
      </c>
    </row>
    <row r="20" spans="2:15" ht="13.8" x14ac:dyDescent="0.45">
      <c r="B20" s="33" t="str">
        <f t="shared" ref="B20:B28" si="3">B7</f>
        <v>Producto 2</v>
      </c>
      <c r="C20" s="35">
        <f t="shared" ref="C20:N20" si="4">C7*(1+$E$17)</f>
        <v>0</v>
      </c>
      <c r="D20" s="35">
        <f t="shared" si="4"/>
        <v>0</v>
      </c>
      <c r="E20" s="35">
        <f t="shared" si="4"/>
        <v>0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M20" s="35">
        <f t="shared" si="4"/>
        <v>0</v>
      </c>
      <c r="N20" s="35">
        <f t="shared" si="4"/>
        <v>0</v>
      </c>
      <c r="O20" s="35">
        <f t="shared" ref="O20:O28" si="5">SUM(C20:N20)</f>
        <v>0</v>
      </c>
    </row>
    <row r="21" spans="2:15" ht="13.8" x14ac:dyDescent="0.45">
      <c r="B21" s="33" t="str">
        <f t="shared" si="3"/>
        <v>Producto 3</v>
      </c>
      <c r="C21" s="35">
        <f t="shared" ref="C21:N21" si="6">C8*(1+$E$17)</f>
        <v>0</v>
      </c>
      <c r="D21" s="35">
        <f t="shared" si="6"/>
        <v>0</v>
      </c>
      <c r="E21" s="35">
        <f t="shared" si="6"/>
        <v>0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 t="shared" si="5"/>
        <v>0</v>
      </c>
    </row>
    <row r="22" spans="2:15" ht="13.8" x14ac:dyDescent="0.45">
      <c r="B22" s="33" t="str">
        <f t="shared" si="3"/>
        <v>Producto 4</v>
      </c>
      <c r="C22" s="35">
        <f t="shared" ref="C22:N22" si="7">C9*(1+$E$17)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5"/>
        <v>0</v>
      </c>
    </row>
    <row r="23" spans="2:15" ht="13.8" x14ac:dyDescent="0.45">
      <c r="B23" s="33" t="str">
        <f t="shared" si="3"/>
        <v>Producto 5</v>
      </c>
      <c r="C23" s="35">
        <f t="shared" ref="C23:N23" si="8">C10*(1+$E$17)</f>
        <v>0</v>
      </c>
      <c r="D23" s="35">
        <f t="shared" si="8"/>
        <v>0</v>
      </c>
      <c r="E23" s="35">
        <f t="shared" si="8"/>
        <v>0</v>
      </c>
      <c r="F23" s="35">
        <f t="shared" si="8"/>
        <v>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35">
        <f t="shared" si="8"/>
        <v>0</v>
      </c>
      <c r="K23" s="35">
        <f t="shared" si="8"/>
        <v>0</v>
      </c>
      <c r="L23" s="35">
        <f t="shared" si="8"/>
        <v>0</v>
      </c>
      <c r="M23" s="35">
        <f t="shared" si="8"/>
        <v>0</v>
      </c>
      <c r="N23" s="35">
        <f t="shared" si="8"/>
        <v>0</v>
      </c>
      <c r="O23" s="35">
        <f t="shared" si="5"/>
        <v>0</v>
      </c>
    </row>
    <row r="24" spans="2:15" ht="13.8" x14ac:dyDescent="0.45">
      <c r="B24" s="33" t="str">
        <f t="shared" si="3"/>
        <v>Producto 6</v>
      </c>
      <c r="C24" s="35">
        <f t="shared" ref="C24:N24" si="9">C11*(1+$E$17)</f>
        <v>0</v>
      </c>
      <c r="D24" s="35">
        <f t="shared" si="9"/>
        <v>0</v>
      </c>
      <c r="E24" s="35">
        <f t="shared" si="9"/>
        <v>0</v>
      </c>
      <c r="F24" s="35">
        <f t="shared" si="9"/>
        <v>0</v>
      </c>
      <c r="G24" s="35">
        <f t="shared" si="9"/>
        <v>0</v>
      </c>
      <c r="H24" s="35">
        <f t="shared" si="9"/>
        <v>0</v>
      </c>
      <c r="I24" s="35">
        <f t="shared" si="9"/>
        <v>0</v>
      </c>
      <c r="J24" s="35">
        <f t="shared" si="9"/>
        <v>0</v>
      </c>
      <c r="K24" s="35">
        <f t="shared" si="9"/>
        <v>0</v>
      </c>
      <c r="L24" s="35">
        <f t="shared" si="9"/>
        <v>0</v>
      </c>
      <c r="M24" s="35">
        <f t="shared" si="9"/>
        <v>0</v>
      </c>
      <c r="N24" s="35">
        <f t="shared" si="9"/>
        <v>0</v>
      </c>
      <c r="O24" s="35">
        <f t="shared" si="5"/>
        <v>0</v>
      </c>
    </row>
    <row r="25" spans="2:15" ht="13.8" x14ac:dyDescent="0.45">
      <c r="B25" s="33" t="str">
        <f t="shared" si="3"/>
        <v>Producto 7</v>
      </c>
      <c r="C25" s="35">
        <f t="shared" ref="C25:N25" si="10">C12*(1+$E$17)</f>
        <v>0</v>
      </c>
      <c r="D25" s="35">
        <f t="shared" si="10"/>
        <v>0</v>
      </c>
      <c r="E25" s="35">
        <f t="shared" si="10"/>
        <v>0</v>
      </c>
      <c r="F25" s="35">
        <f t="shared" si="10"/>
        <v>0</v>
      </c>
      <c r="G25" s="35">
        <f t="shared" si="10"/>
        <v>0</v>
      </c>
      <c r="H25" s="35">
        <f t="shared" si="10"/>
        <v>0</v>
      </c>
      <c r="I25" s="35">
        <f t="shared" si="10"/>
        <v>0</v>
      </c>
      <c r="J25" s="35">
        <f t="shared" si="10"/>
        <v>0</v>
      </c>
      <c r="K25" s="35">
        <f t="shared" si="10"/>
        <v>0</v>
      </c>
      <c r="L25" s="35">
        <f t="shared" si="10"/>
        <v>0</v>
      </c>
      <c r="M25" s="35">
        <f t="shared" si="10"/>
        <v>0</v>
      </c>
      <c r="N25" s="35">
        <f t="shared" si="10"/>
        <v>0</v>
      </c>
      <c r="O25" s="35">
        <f t="shared" si="5"/>
        <v>0</v>
      </c>
    </row>
    <row r="26" spans="2:15" ht="13.8" x14ac:dyDescent="0.45">
      <c r="B26" s="33" t="str">
        <f t="shared" si="3"/>
        <v>Producto 8</v>
      </c>
      <c r="C26" s="35">
        <f t="shared" ref="C26:N26" si="11">C13*(1+$E$17)</f>
        <v>0</v>
      </c>
      <c r="D26" s="35">
        <f t="shared" si="11"/>
        <v>0</v>
      </c>
      <c r="E26" s="35">
        <f t="shared" si="11"/>
        <v>0</v>
      </c>
      <c r="F26" s="35">
        <f t="shared" si="11"/>
        <v>0</v>
      </c>
      <c r="G26" s="35">
        <f t="shared" si="11"/>
        <v>0</v>
      </c>
      <c r="H26" s="35">
        <f t="shared" si="11"/>
        <v>0</v>
      </c>
      <c r="I26" s="35">
        <f t="shared" si="11"/>
        <v>0</v>
      </c>
      <c r="J26" s="35">
        <f t="shared" si="11"/>
        <v>0</v>
      </c>
      <c r="K26" s="35">
        <f t="shared" si="11"/>
        <v>0</v>
      </c>
      <c r="L26" s="35">
        <f t="shared" si="11"/>
        <v>0</v>
      </c>
      <c r="M26" s="35">
        <f t="shared" si="11"/>
        <v>0</v>
      </c>
      <c r="N26" s="35">
        <f t="shared" si="11"/>
        <v>0</v>
      </c>
      <c r="O26" s="35">
        <f t="shared" si="5"/>
        <v>0</v>
      </c>
    </row>
    <row r="27" spans="2:15" ht="13.8" x14ac:dyDescent="0.45">
      <c r="B27" s="33" t="str">
        <f t="shared" si="3"/>
        <v>Producto 9</v>
      </c>
      <c r="C27" s="35">
        <f t="shared" ref="C27:N27" si="12">C14*(1+$E$17)</f>
        <v>0</v>
      </c>
      <c r="D27" s="35">
        <f t="shared" si="12"/>
        <v>0</v>
      </c>
      <c r="E27" s="35">
        <f t="shared" si="12"/>
        <v>0</v>
      </c>
      <c r="F27" s="35">
        <f t="shared" si="12"/>
        <v>0</v>
      </c>
      <c r="G27" s="35">
        <f t="shared" si="12"/>
        <v>0</v>
      </c>
      <c r="H27" s="35">
        <f t="shared" si="12"/>
        <v>0</v>
      </c>
      <c r="I27" s="35">
        <f t="shared" si="12"/>
        <v>0</v>
      </c>
      <c r="J27" s="35">
        <f t="shared" si="12"/>
        <v>0</v>
      </c>
      <c r="K27" s="35">
        <f t="shared" si="12"/>
        <v>0</v>
      </c>
      <c r="L27" s="35">
        <f t="shared" si="12"/>
        <v>0</v>
      </c>
      <c r="M27" s="35">
        <f t="shared" si="12"/>
        <v>0</v>
      </c>
      <c r="N27" s="35">
        <f t="shared" si="12"/>
        <v>0</v>
      </c>
      <c r="O27" s="35">
        <f t="shared" si="5"/>
        <v>0</v>
      </c>
    </row>
    <row r="28" spans="2:15" ht="13.8" x14ac:dyDescent="0.45">
      <c r="B28" s="33" t="str">
        <f t="shared" si="3"/>
        <v>Producto 10</v>
      </c>
      <c r="C28" s="35">
        <f t="shared" ref="C28:N28" si="13">C15*(1+$E$17)</f>
        <v>0</v>
      </c>
      <c r="D28" s="35">
        <f t="shared" si="13"/>
        <v>0</v>
      </c>
      <c r="E28" s="35">
        <f t="shared" si="13"/>
        <v>0</v>
      </c>
      <c r="F28" s="35">
        <f t="shared" si="13"/>
        <v>0</v>
      </c>
      <c r="G28" s="35">
        <f t="shared" si="13"/>
        <v>0</v>
      </c>
      <c r="H28" s="35">
        <f t="shared" si="13"/>
        <v>0</v>
      </c>
      <c r="I28" s="35">
        <f t="shared" si="13"/>
        <v>0</v>
      </c>
      <c r="J28" s="35">
        <f t="shared" si="13"/>
        <v>0</v>
      </c>
      <c r="K28" s="35">
        <f t="shared" si="13"/>
        <v>0</v>
      </c>
      <c r="L28" s="35">
        <f t="shared" si="13"/>
        <v>0</v>
      </c>
      <c r="M28" s="35">
        <f t="shared" si="13"/>
        <v>0</v>
      </c>
      <c r="N28" s="35">
        <f t="shared" si="13"/>
        <v>0</v>
      </c>
      <c r="O28" s="35">
        <f t="shared" si="5"/>
        <v>0</v>
      </c>
    </row>
    <row r="30" spans="2:15" ht="14.1" thickBot="1" x14ac:dyDescent="0.5">
      <c r="B30" s="30" t="s">
        <v>16</v>
      </c>
      <c r="C30" s="40" t="s">
        <v>72</v>
      </c>
      <c r="D30" s="42"/>
      <c r="E30" s="41">
        <v>0.04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3.8" x14ac:dyDescent="0.45">
      <c r="B31" s="29" t="str">
        <f>+B18</f>
        <v>Producto / Unidades a vender</v>
      </c>
      <c r="C31" s="30" t="str">
        <f>C18</f>
        <v>Mes 1</v>
      </c>
      <c r="D31" s="30" t="str">
        <f t="shared" ref="D31:N31" si="14">D18</f>
        <v>Mes 2</v>
      </c>
      <c r="E31" s="30" t="str">
        <f t="shared" si="14"/>
        <v>Mes 3</v>
      </c>
      <c r="F31" s="30" t="str">
        <f t="shared" si="14"/>
        <v>Mes 4</v>
      </c>
      <c r="G31" s="30" t="str">
        <f t="shared" si="14"/>
        <v>Mes 5</v>
      </c>
      <c r="H31" s="30" t="str">
        <f t="shared" si="14"/>
        <v>Mes 6</v>
      </c>
      <c r="I31" s="30" t="str">
        <f t="shared" si="14"/>
        <v>Mes 7</v>
      </c>
      <c r="J31" s="30" t="str">
        <f t="shared" si="14"/>
        <v>Mes 8</v>
      </c>
      <c r="K31" s="30" t="str">
        <f t="shared" si="14"/>
        <v>Mes 9</v>
      </c>
      <c r="L31" s="30" t="str">
        <f t="shared" si="14"/>
        <v>Mes 10</v>
      </c>
      <c r="M31" s="30" t="str">
        <f t="shared" si="14"/>
        <v>Mes 11</v>
      </c>
      <c r="N31" s="30" t="str">
        <f t="shared" si="14"/>
        <v>Mes 12</v>
      </c>
      <c r="O31" s="30" t="s">
        <v>1</v>
      </c>
    </row>
    <row r="32" spans="2:15" ht="13.8" x14ac:dyDescent="0.45">
      <c r="B32" s="33" t="str">
        <f>B19</f>
        <v>Producto 1</v>
      </c>
      <c r="C32" s="35">
        <f>C19*(1+$E$30)</f>
        <v>546</v>
      </c>
      <c r="D32" s="35">
        <f t="shared" ref="D32:N32" si="15">D19*(1+$E$30)</f>
        <v>546</v>
      </c>
      <c r="E32" s="35">
        <f t="shared" si="15"/>
        <v>546</v>
      </c>
      <c r="F32" s="35">
        <f t="shared" si="15"/>
        <v>546</v>
      </c>
      <c r="G32" s="35">
        <f t="shared" si="15"/>
        <v>546</v>
      </c>
      <c r="H32" s="35">
        <f t="shared" si="15"/>
        <v>546</v>
      </c>
      <c r="I32" s="35">
        <f t="shared" si="15"/>
        <v>546</v>
      </c>
      <c r="J32" s="35">
        <f t="shared" si="15"/>
        <v>546</v>
      </c>
      <c r="K32" s="35">
        <f t="shared" si="15"/>
        <v>546</v>
      </c>
      <c r="L32" s="35">
        <f t="shared" si="15"/>
        <v>546</v>
      </c>
      <c r="M32" s="35">
        <f t="shared" si="15"/>
        <v>546</v>
      </c>
      <c r="N32" s="35">
        <f t="shared" si="15"/>
        <v>546</v>
      </c>
      <c r="O32" s="35">
        <f>SUM(C32:N32)</f>
        <v>6552</v>
      </c>
    </row>
    <row r="33" spans="2:15" ht="13.8" x14ac:dyDescent="0.45">
      <c r="B33" s="33" t="str">
        <f t="shared" ref="B33:B41" si="16">B20</f>
        <v>Producto 2</v>
      </c>
      <c r="C33" s="35">
        <f t="shared" ref="C33:N33" si="17">C20*(1+$E$30)</f>
        <v>0</v>
      </c>
      <c r="D33" s="35">
        <f t="shared" si="17"/>
        <v>0</v>
      </c>
      <c r="E33" s="35">
        <f t="shared" si="17"/>
        <v>0</v>
      </c>
      <c r="F33" s="35">
        <f t="shared" si="17"/>
        <v>0</v>
      </c>
      <c r="G33" s="35">
        <f t="shared" si="17"/>
        <v>0</v>
      </c>
      <c r="H33" s="35">
        <f t="shared" si="17"/>
        <v>0</v>
      </c>
      <c r="I33" s="35">
        <f t="shared" si="17"/>
        <v>0</v>
      </c>
      <c r="J33" s="35">
        <f t="shared" si="17"/>
        <v>0</v>
      </c>
      <c r="K33" s="35">
        <f t="shared" si="17"/>
        <v>0</v>
      </c>
      <c r="L33" s="35">
        <f t="shared" si="17"/>
        <v>0</v>
      </c>
      <c r="M33" s="35">
        <f t="shared" si="17"/>
        <v>0</v>
      </c>
      <c r="N33" s="35">
        <f t="shared" si="17"/>
        <v>0</v>
      </c>
      <c r="O33" s="35">
        <f t="shared" ref="O33:O41" si="18">SUM(C33:N33)</f>
        <v>0</v>
      </c>
    </row>
    <row r="34" spans="2:15" ht="13.8" x14ac:dyDescent="0.45">
      <c r="B34" s="33" t="str">
        <f t="shared" si="16"/>
        <v>Producto 3</v>
      </c>
      <c r="C34" s="35">
        <f t="shared" ref="C34:N34" si="19">C21*(1+$E$30)</f>
        <v>0</v>
      </c>
      <c r="D34" s="35">
        <f t="shared" si="19"/>
        <v>0</v>
      </c>
      <c r="E34" s="35">
        <f t="shared" si="19"/>
        <v>0</v>
      </c>
      <c r="F34" s="35">
        <f t="shared" si="19"/>
        <v>0</v>
      </c>
      <c r="G34" s="35">
        <f t="shared" si="19"/>
        <v>0</v>
      </c>
      <c r="H34" s="35">
        <f t="shared" si="19"/>
        <v>0</v>
      </c>
      <c r="I34" s="35">
        <f t="shared" si="19"/>
        <v>0</v>
      </c>
      <c r="J34" s="35">
        <f t="shared" si="19"/>
        <v>0</v>
      </c>
      <c r="K34" s="35">
        <f t="shared" si="19"/>
        <v>0</v>
      </c>
      <c r="L34" s="35">
        <f t="shared" si="19"/>
        <v>0</v>
      </c>
      <c r="M34" s="35">
        <f t="shared" si="19"/>
        <v>0</v>
      </c>
      <c r="N34" s="35">
        <f t="shared" si="19"/>
        <v>0</v>
      </c>
      <c r="O34" s="35">
        <f t="shared" si="18"/>
        <v>0</v>
      </c>
    </row>
    <row r="35" spans="2:15" ht="13.8" x14ac:dyDescent="0.45">
      <c r="B35" s="33" t="str">
        <f t="shared" si="16"/>
        <v>Producto 4</v>
      </c>
      <c r="C35" s="35">
        <f t="shared" ref="C35:N35" si="20">C22*(1+$E$30)</f>
        <v>0</v>
      </c>
      <c r="D35" s="35">
        <f t="shared" si="20"/>
        <v>0</v>
      </c>
      <c r="E35" s="35">
        <f t="shared" si="20"/>
        <v>0</v>
      </c>
      <c r="F35" s="35">
        <f t="shared" si="20"/>
        <v>0</v>
      </c>
      <c r="G35" s="35">
        <f t="shared" si="20"/>
        <v>0</v>
      </c>
      <c r="H35" s="35">
        <f t="shared" si="20"/>
        <v>0</v>
      </c>
      <c r="I35" s="35">
        <f t="shared" si="20"/>
        <v>0</v>
      </c>
      <c r="J35" s="35">
        <f t="shared" si="20"/>
        <v>0</v>
      </c>
      <c r="K35" s="35">
        <f t="shared" si="20"/>
        <v>0</v>
      </c>
      <c r="L35" s="35">
        <f t="shared" si="20"/>
        <v>0</v>
      </c>
      <c r="M35" s="35">
        <f t="shared" si="20"/>
        <v>0</v>
      </c>
      <c r="N35" s="35">
        <f t="shared" si="20"/>
        <v>0</v>
      </c>
      <c r="O35" s="35">
        <f t="shared" si="18"/>
        <v>0</v>
      </c>
    </row>
    <row r="36" spans="2:15" ht="13.8" x14ac:dyDescent="0.45">
      <c r="B36" s="33" t="str">
        <f t="shared" si="16"/>
        <v>Producto 5</v>
      </c>
      <c r="C36" s="35">
        <f t="shared" ref="C36:N36" si="21">C23*(1+$E$30)</f>
        <v>0</v>
      </c>
      <c r="D36" s="35">
        <f t="shared" si="21"/>
        <v>0</v>
      </c>
      <c r="E36" s="35">
        <f t="shared" si="21"/>
        <v>0</v>
      </c>
      <c r="F36" s="35">
        <f t="shared" si="21"/>
        <v>0</v>
      </c>
      <c r="G36" s="35">
        <f t="shared" si="21"/>
        <v>0</v>
      </c>
      <c r="H36" s="35">
        <f t="shared" si="21"/>
        <v>0</v>
      </c>
      <c r="I36" s="35">
        <f t="shared" si="21"/>
        <v>0</v>
      </c>
      <c r="J36" s="35">
        <f t="shared" si="21"/>
        <v>0</v>
      </c>
      <c r="K36" s="35">
        <f t="shared" si="21"/>
        <v>0</v>
      </c>
      <c r="L36" s="35">
        <f t="shared" si="21"/>
        <v>0</v>
      </c>
      <c r="M36" s="35">
        <f t="shared" si="21"/>
        <v>0</v>
      </c>
      <c r="N36" s="35">
        <f t="shared" si="21"/>
        <v>0</v>
      </c>
      <c r="O36" s="35">
        <f t="shared" si="18"/>
        <v>0</v>
      </c>
    </row>
    <row r="37" spans="2:15" ht="13.8" x14ac:dyDescent="0.45">
      <c r="B37" s="33" t="str">
        <f t="shared" si="16"/>
        <v>Producto 6</v>
      </c>
      <c r="C37" s="35">
        <f t="shared" ref="C37:N37" si="22">C24*(1+$E$30)</f>
        <v>0</v>
      </c>
      <c r="D37" s="35">
        <f t="shared" si="22"/>
        <v>0</v>
      </c>
      <c r="E37" s="35">
        <f t="shared" si="22"/>
        <v>0</v>
      </c>
      <c r="F37" s="35">
        <f t="shared" si="22"/>
        <v>0</v>
      </c>
      <c r="G37" s="35">
        <f t="shared" si="22"/>
        <v>0</v>
      </c>
      <c r="H37" s="35">
        <f t="shared" si="22"/>
        <v>0</v>
      </c>
      <c r="I37" s="35">
        <f t="shared" si="22"/>
        <v>0</v>
      </c>
      <c r="J37" s="35">
        <f t="shared" si="22"/>
        <v>0</v>
      </c>
      <c r="K37" s="35">
        <f t="shared" si="22"/>
        <v>0</v>
      </c>
      <c r="L37" s="35">
        <f t="shared" si="22"/>
        <v>0</v>
      </c>
      <c r="M37" s="35">
        <f t="shared" si="22"/>
        <v>0</v>
      </c>
      <c r="N37" s="35">
        <f t="shared" si="22"/>
        <v>0</v>
      </c>
      <c r="O37" s="35">
        <f t="shared" si="18"/>
        <v>0</v>
      </c>
    </row>
    <row r="38" spans="2:15" ht="13.8" x14ac:dyDescent="0.45">
      <c r="B38" s="33" t="str">
        <f t="shared" si="16"/>
        <v>Producto 7</v>
      </c>
      <c r="C38" s="35">
        <f t="shared" ref="C38:N38" si="23">C25*(1+$E$30)</f>
        <v>0</v>
      </c>
      <c r="D38" s="35">
        <f t="shared" si="23"/>
        <v>0</v>
      </c>
      <c r="E38" s="35">
        <f t="shared" si="23"/>
        <v>0</v>
      </c>
      <c r="F38" s="35">
        <f t="shared" si="23"/>
        <v>0</v>
      </c>
      <c r="G38" s="35">
        <f t="shared" si="23"/>
        <v>0</v>
      </c>
      <c r="H38" s="35">
        <f t="shared" si="23"/>
        <v>0</v>
      </c>
      <c r="I38" s="35">
        <f t="shared" si="23"/>
        <v>0</v>
      </c>
      <c r="J38" s="35">
        <f t="shared" si="23"/>
        <v>0</v>
      </c>
      <c r="K38" s="35">
        <f t="shared" si="23"/>
        <v>0</v>
      </c>
      <c r="L38" s="35">
        <f t="shared" si="23"/>
        <v>0</v>
      </c>
      <c r="M38" s="35">
        <f t="shared" si="23"/>
        <v>0</v>
      </c>
      <c r="N38" s="35">
        <f t="shared" si="23"/>
        <v>0</v>
      </c>
      <c r="O38" s="35">
        <f t="shared" si="18"/>
        <v>0</v>
      </c>
    </row>
    <row r="39" spans="2:15" ht="13.8" x14ac:dyDescent="0.45">
      <c r="B39" s="33" t="str">
        <f t="shared" si="16"/>
        <v>Producto 8</v>
      </c>
      <c r="C39" s="35">
        <f t="shared" ref="C39:N39" si="24">C26*(1+$E$30)</f>
        <v>0</v>
      </c>
      <c r="D39" s="35">
        <f t="shared" si="24"/>
        <v>0</v>
      </c>
      <c r="E39" s="35">
        <f t="shared" si="24"/>
        <v>0</v>
      </c>
      <c r="F39" s="35">
        <f t="shared" si="24"/>
        <v>0</v>
      </c>
      <c r="G39" s="35">
        <f t="shared" si="24"/>
        <v>0</v>
      </c>
      <c r="H39" s="35">
        <f t="shared" si="24"/>
        <v>0</v>
      </c>
      <c r="I39" s="35">
        <f t="shared" si="24"/>
        <v>0</v>
      </c>
      <c r="J39" s="35">
        <f t="shared" si="24"/>
        <v>0</v>
      </c>
      <c r="K39" s="35">
        <f t="shared" si="24"/>
        <v>0</v>
      </c>
      <c r="L39" s="35">
        <f t="shared" si="24"/>
        <v>0</v>
      </c>
      <c r="M39" s="35">
        <f t="shared" si="24"/>
        <v>0</v>
      </c>
      <c r="N39" s="35">
        <f t="shared" si="24"/>
        <v>0</v>
      </c>
      <c r="O39" s="35">
        <f t="shared" si="18"/>
        <v>0</v>
      </c>
    </row>
    <row r="40" spans="2:15" ht="13.8" x14ac:dyDescent="0.45">
      <c r="B40" s="33" t="str">
        <f t="shared" si="16"/>
        <v>Producto 9</v>
      </c>
      <c r="C40" s="35">
        <f t="shared" ref="C40:N40" si="25">C27*(1+$E$30)</f>
        <v>0</v>
      </c>
      <c r="D40" s="35">
        <f t="shared" si="25"/>
        <v>0</v>
      </c>
      <c r="E40" s="35">
        <f t="shared" si="25"/>
        <v>0</v>
      </c>
      <c r="F40" s="35">
        <f t="shared" si="25"/>
        <v>0</v>
      </c>
      <c r="G40" s="35">
        <f t="shared" si="25"/>
        <v>0</v>
      </c>
      <c r="H40" s="35">
        <f t="shared" si="25"/>
        <v>0</v>
      </c>
      <c r="I40" s="35">
        <f t="shared" si="25"/>
        <v>0</v>
      </c>
      <c r="J40" s="35">
        <f t="shared" si="25"/>
        <v>0</v>
      </c>
      <c r="K40" s="35">
        <f t="shared" si="25"/>
        <v>0</v>
      </c>
      <c r="L40" s="35">
        <f t="shared" si="25"/>
        <v>0</v>
      </c>
      <c r="M40" s="35">
        <f t="shared" si="25"/>
        <v>0</v>
      </c>
      <c r="N40" s="35">
        <f t="shared" si="25"/>
        <v>0</v>
      </c>
      <c r="O40" s="35">
        <f t="shared" si="18"/>
        <v>0</v>
      </c>
    </row>
    <row r="41" spans="2:15" ht="13.8" x14ac:dyDescent="0.45">
      <c r="B41" s="33" t="str">
        <f t="shared" si="16"/>
        <v>Producto 10</v>
      </c>
      <c r="C41" s="35">
        <f t="shared" ref="C41:N41" si="26">C28*(1+$E$30)</f>
        <v>0</v>
      </c>
      <c r="D41" s="35">
        <f t="shared" si="26"/>
        <v>0</v>
      </c>
      <c r="E41" s="35">
        <f t="shared" si="26"/>
        <v>0</v>
      </c>
      <c r="F41" s="35">
        <f t="shared" si="26"/>
        <v>0</v>
      </c>
      <c r="G41" s="35">
        <f t="shared" si="26"/>
        <v>0</v>
      </c>
      <c r="H41" s="35">
        <f t="shared" si="26"/>
        <v>0</v>
      </c>
      <c r="I41" s="35">
        <f t="shared" si="26"/>
        <v>0</v>
      </c>
      <c r="J41" s="35">
        <f t="shared" si="26"/>
        <v>0</v>
      </c>
      <c r="K41" s="35">
        <f t="shared" si="26"/>
        <v>0</v>
      </c>
      <c r="L41" s="35">
        <f t="shared" si="26"/>
        <v>0</v>
      </c>
      <c r="M41" s="35">
        <f t="shared" si="26"/>
        <v>0</v>
      </c>
      <c r="N41" s="35">
        <f t="shared" si="26"/>
        <v>0</v>
      </c>
      <c r="O41" s="35">
        <f t="shared" si="18"/>
        <v>0</v>
      </c>
    </row>
    <row r="43" spans="2:15" ht="14.1" thickBot="1" x14ac:dyDescent="0.5">
      <c r="B43" s="30" t="s">
        <v>17</v>
      </c>
      <c r="C43" s="40" t="s">
        <v>72</v>
      </c>
      <c r="D43" s="42"/>
      <c r="E43" s="41">
        <v>0.03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3.8" x14ac:dyDescent="0.45">
      <c r="B44" s="29" t="str">
        <f>+B31</f>
        <v>Producto / Unidades a vender</v>
      </c>
      <c r="C44" s="30" t="str">
        <f>C31</f>
        <v>Mes 1</v>
      </c>
      <c r="D44" s="30" t="str">
        <f t="shared" ref="D44:N44" si="27">D31</f>
        <v>Mes 2</v>
      </c>
      <c r="E44" s="30" t="str">
        <f t="shared" si="27"/>
        <v>Mes 3</v>
      </c>
      <c r="F44" s="30" t="str">
        <f t="shared" si="27"/>
        <v>Mes 4</v>
      </c>
      <c r="G44" s="30" t="str">
        <f t="shared" si="27"/>
        <v>Mes 5</v>
      </c>
      <c r="H44" s="30" t="str">
        <f t="shared" si="27"/>
        <v>Mes 6</v>
      </c>
      <c r="I44" s="30" t="str">
        <f t="shared" si="27"/>
        <v>Mes 7</v>
      </c>
      <c r="J44" s="30" t="str">
        <f t="shared" si="27"/>
        <v>Mes 8</v>
      </c>
      <c r="K44" s="30" t="str">
        <f t="shared" si="27"/>
        <v>Mes 9</v>
      </c>
      <c r="L44" s="30" t="str">
        <f t="shared" si="27"/>
        <v>Mes 10</v>
      </c>
      <c r="M44" s="30" t="str">
        <f t="shared" si="27"/>
        <v>Mes 11</v>
      </c>
      <c r="N44" s="30" t="str">
        <f t="shared" si="27"/>
        <v>Mes 12</v>
      </c>
      <c r="O44" s="30" t="s">
        <v>1</v>
      </c>
    </row>
    <row r="45" spans="2:15" ht="13.8" x14ac:dyDescent="0.45">
      <c r="B45" s="33" t="str">
        <f>B32</f>
        <v>Producto 1</v>
      </c>
      <c r="C45" s="35">
        <f>C32*(1+$E$43)</f>
        <v>562.38</v>
      </c>
      <c r="D45" s="35">
        <f t="shared" ref="D45:N45" si="28">D32*(1+$E$43)</f>
        <v>562.38</v>
      </c>
      <c r="E45" s="35">
        <f t="shared" si="28"/>
        <v>562.38</v>
      </c>
      <c r="F45" s="35">
        <f t="shared" si="28"/>
        <v>562.38</v>
      </c>
      <c r="G45" s="35">
        <f t="shared" si="28"/>
        <v>562.38</v>
      </c>
      <c r="H45" s="35">
        <f t="shared" si="28"/>
        <v>562.38</v>
      </c>
      <c r="I45" s="35">
        <f t="shared" si="28"/>
        <v>562.38</v>
      </c>
      <c r="J45" s="35">
        <f t="shared" si="28"/>
        <v>562.38</v>
      </c>
      <c r="K45" s="35">
        <f t="shared" si="28"/>
        <v>562.38</v>
      </c>
      <c r="L45" s="35">
        <f t="shared" si="28"/>
        <v>562.38</v>
      </c>
      <c r="M45" s="35">
        <f t="shared" si="28"/>
        <v>562.38</v>
      </c>
      <c r="N45" s="35">
        <f t="shared" si="28"/>
        <v>562.38</v>
      </c>
      <c r="O45" s="35">
        <f>SUM(C45:N45)</f>
        <v>6748.56</v>
      </c>
    </row>
    <row r="46" spans="2:15" ht="13.8" x14ac:dyDescent="0.45">
      <c r="B46" s="33" t="str">
        <f t="shared" ref="B46:B54" si="29">B33</f>
        <v>Producto 2</v>
      </c>
      <c r="C46" s="35">
        <f t="shared" ref="C46:N54" si="30">C33*(1+$E$43)</f>
        <v>0</v>
      </c>
      <c r="D46" s="35">
        <f t="shared" si="30"/>
        <v>0</v>
      </c>
      <c r="E46" s="35">
        <f t="shared" si="30"/>
        <v>0</v>
      </c>
      <c r="F46" s="35">
        <f t="shared" si="30"/>
        <v>0</v>
      </c>
      <c r="G46" s="35">
        <f t="shared" si="30"/>
        <v>0</v>
      </c>
      <c r="H46" s="35">
        <f t="shared" si="30"/>
        <v>0</v>
      </c>
      <c r="I46" s="35">
        <f t="shared" si="30"/>
        <v>0</v>
      </c>
      <c r="J46" s="35">
        <f t="shared" si="30"/>
        <v>0</v>
      </c>
      <c r="K46" s="35">
        <f t="shared" si="30"/>
        <v>0</v>
      </c>
      <c r="L46" s="35">
        <f t="shared" si="30"/>
        <v>0</v>
      </c>
      <c r="M46" s="35">
        <f t="shared" si="30"/>
        <v>0</v>
      </c>
      <c r="N46" s="35">
        <f t="shared" si="30"/>
        <v>0</v>
      </c>
      <c r="O46" s="35">
        <f t="shared" ref="O46:O54" si="31">SUM(C46:N46)</f>
        <v>0</v>
      </c>
    </row>
    <row r="47" spans="2:15" ht="13.8" x14ac:dyDescent="0.45">
      <c r="B47" s="33" t="str">
        <f t="shared" si="29"/>
        <v>Producto 3</v>
      </c>
      <c r="C47" s="35">
        <f t="shared" si="30"/>
        <v>0</v>
      </c>
      <c r="D47" s="35">
        <f t="shared" si="30"/>
        <v>0</v>
      </c>
      <c r="E47" s="35">
        <f t="shared" si="30"/>
        <v>0</v>
      </c>
      <c r="F47" s="35">
        <f t="shared" si="30"/>
        <v>0</v>
      </c>
      <c r="G47" s="35">
        <f t="shared" si="30"/>
        <v>0</v>
      </c>
      <c r="H47" s="35">
        <f t="shared" si="30"/>
        <v>0</v>
      </c>
      <c r="I47" s="35">
        <f t="shared" si="30"/>
        <v>0</v>
      </c>
      <c r="J47" s="35">
        <f t="shared" si="30"/>
        <v>0</v>
      </c>
      <c r="K47" s="35">
        <f t="shared" si="30"/>
        <v>0</v>
      </c>
      <c r="L47" s="35">
        <f t="shared" si="30"/>
        <v>0</v>
      </c>
      <c r="M47" s="35">
        <f t="shared" si="30"/>
        <v>0</v>
      </c>
      <c r="N47" s="35">
        <f t="shared" si="30"/>
        <v>0</v>
      </c>
      <c r="O47" s="35">
        <f t="shared" si="31"/>
        <v>0</v>
      </c>
    </row>
    <row r="48" spans="2:15" ht="13.8" x14ac:dyDescent="0.45">
      <c r="B48" s="33" t="str">
        <f t="shared" si="29"/>
        <v>Producto 4</v>
      </c>
      <c r="C48" s="35">
        <f t="shared" si="30"/>
        <v>0</v>
      </c>
      <c r="D48" s="35">
        <f t="shared" si="30"/>
        <v>0</v>
      </c>
      <c r="E48" s="35">
        <f t="shared" si="30"/>
        <v>0</v>
      </c>
      <c r="F48" s="35">
        <f t="shared" si="30"/>
        <v>0</v>
      </c>
      <c r="G48" s="35">
        <f t="shared" si="30"/>
        <v>0</v>
      </c>
      <c r="H48" s="35">
        <f t="shared" si="30"/>
        <v>0</v>
      </c>
      <c r="I48" s="35">
        <f t="shared" si="30"/>
        <v>0</v>
      </c>
      <c r="J48" s="35">
        <f t="shared" si="30"/>
        <v>0</v>
      </c>
      <c r="K48" s="35">
        <f t="shared" si="30"/>
        <v>0</v>
      </c>
      <c r="L48" s="35">
        <f t="shared" si="30"/>
        <v>0</v>
      </c>
      <c r="M48" s="35">
        <f t="shared" si="30"/>
        <v>0</v>
      </c>
      <c r="N48" s="35">
        <f t="shared" si="30"/>
        <v>0</v>
      </c>
      <c r="O48" s="35">
        <f t="shared" si="31"/>
        <v>0</v>
      </c>
    </row>
    <row r="49" spans="2:15" ht="13.8" x14ac:dyDescent="0.45">
      <c r="B49" s="33" t="str">
        <f t="shared" si="29"/>
        <v>Producto 5</v>
      </c>
      <c r="C49" s="35">
        <f t="shared" si="30"/>
        <v>0</v>
      </c>
      <c r="D49" s="35">
        <f t="shared" si="30"/>
        <v>0</v>
      </c>
      <c r="E49" s="35">
        <f t="shared" si="30"/>
        <v>0</v>
      </c>
      <c r="F49" s="35">
        <f t="shared" si="30"/>
        <v>0</v>
      </c>
      <c r="G49" s="35">
        <f t="shared" si="30"/>
        <v>0</v>
      </c>
      <c r="H49" s="35">
        <f t="shared" si="30"/>
        <v>0</v>
      </c>
      <c r="I49" s="35">
        <f t="shared" si="30"/>
        <v>0</v>
      </c>
      <c r="J49" s="35">
        <f t="shared" si="30"/>
        <v>0</v>
      </c>
      <c r="K49" s="35">
        <f t="shared" si="30"/>
        <v>0</v>
      </c>
      <c r="L49" s="35">
        <f t="shared" si="30"/>
        <v>0</v>
      </c>
      <c r="M49" s="35">
        <f t="shared" si="30"/>
        <v>0</v>
      </c>
      <c r="N49" s="35">
        <f t="shared" si="30"/>
        <v>0</v>
      </c>
      <c r="O49" s="35">
        <f t="shared" si="31"/>
        <v>0</v>
      </c>
    </row>
    <row r="50" spans="2:15" ht="13.8" x14ac:dyDescent="0.45">
      <c r="B50" s="33" t="str">
        <f t="shared" si="29"/>
        <v>Producto 6</v>
      </c>
      <c r="C50" s="35">
        <f t="shared" si="30"/>
        <v>0</v>
      </c>
      <c r="D50" s="35">
        <f t="shared" si="30"/>
        <v>0</v>
      </c>
      <c r="E50" s="35">
        <f t="shared" si="30"/>
        <v>0</v>
      </c>
      <c r="F50" s="35">
        <f t="shared" si="30"/>
        <v>0</v>
      </c>
      <c r="G50" s="35">
        <f t="shared" si="30"/>
        <v>0</v>
      </c>
      <c r="H50" s="35">
        <f t="shared" si="30"/>
        <v>0</v>
      </c>
      <c r="I50" s="35">
        <f t="shared" si="30"/>
        <v>0</v>
      </c>
      <c r="J50" s="35">
        <f t="shared" si="30"/>
        <v>0</v>
      </c>
      <c r="K50" s="35">
        <f t="shared" si="30"/>
        <v>0</v>
      </c>
      <c r="L50" s="35">
        <f t="shared" si="30"/>
        <v>0</v>
      </c>
      <c r="M50" s="35">
        <f t="shared" si="30"/>
        <v>0</v>
      </c>
      <c r="N50" s="35">
        <f t="shared" si="30"/>
        <v>0</v>
      </c>
      <c r="O50" s="35">
        <f t="shared" si="31"/>
        <v>0</v>
      </c>
    </row>
    <row r="51" spans="2:15" ht="13.8" x14ac:dyDescent="0.45">
      <c r="B51" s="33" t="str">
        <f t="shared" si="29"/>
        <v>Producto 7</v>
      </c>
      <c r="C51" s="35">
        <f t="shared" si="30"/>
        <v>0</v>
      </c>
      <c r="D51" s="35">
        <f t="shared" si="30"/>
        <v>0</v>
      </c>
      <c r="E51" s="35">
        <f t="shared" si="30"/>
        <v>0</v>
      </c>
      <c r="F51" s="35">
        <f t="shared" si="30"/>
        <v>0</v>
      </c>
      <c r="G51" s="35">
        <f t="shared" si="30"/>
        <v>0</v>
      </c>
      <c r="H51" s="35">
        <f t="shared" si="30"/>
        <v>0</v>
      </c>
      <c r="I51" s="35">
        <f t="shared" si="30"/>
        <v>0</v>
      </c>
      <c r="J51" s="35">
        <f t="shared" si="30"/>
        <v>0</v>
      </c>
      <c r="K51" s="35">
        <f t="shared" si="30"/>
        <v>0</v>
      </c>
      <c r="L51" s="35">
        <f t="shared" si="30"/>
        <v>0</v>
      </c>
      <c r="M51" s="35">
        <f t="shared" si="30"/>
        <v>0</v>
      </c>
      <c r="N51" s="35">
        <f t="shared" si="30"/>
        <v>0</v>
      </c>
      <c r="O51" s="35">
        <f t="shared" si="31"/>
        <v>0</v>
      </c>
    </row>
    <row r="52" spans="2:15" ht="13.8" x14ac:dyDescent="0.45">
      <c r="B52" s="33" t="str">
        <f t="shared" si="29"/>
        <v>Producto 8</v>
      </c>
      <c r="C52" s="35">
        <f t="shared" si="30"/>
        <v>0</v>
      </c>
      <c r="D52" s="35">
        <f t="shared" si="30"/>
        <v>0</v>
      </c>
      <c r="E52" s="35">
        <f t="shared" si="30"/>
        <v>0</v>
      </c>
      <c r="F52" s="35">
        <f t="shared" si="30"/>
        <v>0</v>
      </c>
      <c r="G52" s="35">
        <f t="shared" si="30"/>
        <v>0</v>
      </c>
      <c r="H52" s="35">
        <f t="shared" si="30"/>
        <v>0</v>
      </c>
      <c r="I52" s="35">
        <f t="shared" si="30"/>
        <v>0</v>
      </c>
      <c r="J52" s="35">
        <f t="shared" si="30"/>
        <v>0</v>
      </c>
      <c r="K52" s="35">
        <f t="shared" si="30"/>
        <v>0</v>
      </c>
      <c r="L52" s="35">
        <f t="shared" si="30"/>
        <v>0</v>
      </c>
      <c r="M52" s="35">
        <f t="shared" si="30"/>
        <v>0</v>
      </c>
      <c r="N52" s="35">
        <f t="shared" si="30"/>
        <v>0</v>
      </c>
      <c r="O52" s="35">
        <f t="shared" si="31"/>
        <v>0</v>
      </c>
    </row>
    <row r="53" spans="2:15" ht="13.8" x14ac:dyDescent="0.45">
      <c r="B53" s="33" t="str">
        <f t="shared" si="29"/>
        <v>Producto 9</v>
      </c>
      <c r="C53" s="35">
        <f t="shared" si="30"/>
        <v>0</v>
      </c>
      <c r="D53" s="35">
        <f t="shared" si="30"/>
        <v>0</v>
      </c>
      <c r="E53" s="35">
        <f t="shared" si="30"/>
        <v>0</v>
      </c>
      <c r="F53" s="35">
        <f t="shared" si="30"/>
        <v>0</v>
      </c>
      <c r="G53" s="35">
        <f t="shared" si="30"/>
        <v>0</v>
      </c>
      <c r="H53" s="35">
        <f t="shared" si="30"/>
        <v>0</v>
      </c>
      <c r="I53" s="35">
        <f t="shared" si="30"/>
        <v>0</v>
      </c>
      <c r="J53" s="35">
        <f t="shared" si="30"/>
        <v>0</v>
      </c>
      <c r="K53" s="35">
        <f t="shared" si="30"/>
        <v>0</v>
      </c>
      <c r="L53" s="35">
        <f t="shared" si="30"/>
        <v>0</v>
      </c>
      <c r="M53" s="35">
        <f t="shared" si="30"/>
        <v>0</v>
      </c>
      <c r="N53" s="35">
        <f t="shared" si="30"/>
        <v>0</v>
      </c>
      <c r="O53" s="35">
        <f t="shared" si="31"/>
        <v>0</v>
      </c>
    </row>
    <row r="54" spans="2:15" ht="13.8" x14ac:dyDescent="0.45">
      <c r="B54" s="33" t="str">
        <f t="shared" si="29"/>
        <v>Producto 10</v>
      </c>
      <c r="C54" s="35">
        <f t="shared" si="30"/>
        <v>0</v>
      </c>
      <c r="D54" s="35">
        <f t="shared" si="30"/>
        <v>0</v>
      </c>
      <c r="E54" s="35">
        <f t="shared" si="30"/>
        <v>0</v>
      </c>
      <c r="F54" s="35">
        <f t="shared" si="30"/>
        <v>0</v>
      </c>
      <c r="G54" s="35">
        <f t="shared" si="30"/>
        <v>0</v>
      </c>
      <c r="H54" s="35">
        <f t="shared" si="30"/>
        <v>0</v>
      </c>
      <c r="I54" s="35">
        <f t="shared" si="30"/>
        <v>0</v>
      </c>
      <c r="J54" s="35">
        <f t="shared" si="30"/>
        <v>0</v>
      </c>
      <c r="K54" s="35">
        <f t="shared" si="30"/>
        <v>0</v>
      </c>
      <c r="L54" s="35">
        <f t="shared" si="30"/>
        <v>0</v>
      </c>
      <c r="M54" s="35">
        <f t="shared" si="30"/>
        <v>0</v>
      </c>
      <c r="N54" s="35">
        <f t="shared" si="30"/>
        <v>0</v>
      </c>
      <c r="O54" s="35">
        <f t="shared" si="31"/>
        <v>0</v>
      </c>
    </row>
    <row r="56" spans="2:15" ht="14.1" thickBot="1" x14ac:dyDescent="0.5">
      <c r="B56" s="30" t="s">
        <v>73</v>
      </c>
      <c r="C56" s="40" t="s">
        <v>72</v>
      </c>
      <c r="D56" s="42"/>
      <c r="E56" s="41">
        <v>0.03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3.8" x14ac:dyDescent="0.45">
      <c r="B57" s="29" t="str">
        <f>+B44</f>
        <v>Producto / Unidades a vender</v>
      </c>
      <c r="C57" s="30" t="str">
        <f>C44</f>
        <v>Mes 1</v>
      </c>
      <c r="D57" s="30" t="str">
        <f t="shared" ref="D57:N57" si="32">D44</f>
        <v>Mes 2</v>
      </c>
      <c r="E57" s="30" t="str">
        <f t="shared" si="32"/>
        <v>Mes 3</v>
      </c>
      <c r="F57" s="30" t="str">
        <f t="shared" si="32"/>
        <v>Mes 4</v>
      </c>
      <c r="G57" s="30" t="str">
        <f t="shared" si="32"/>
        <v>Mes 5</v>
      </c>
      <c r="H57" s="30" t="str">
        <f t="shared" si="32"/>
        <v>Mes 6</v>
      </c>
      <c r="I57" s="30" t="str">
        <f t="shared" si="32"/>
        <v>Mes 7</v>
      </c>
      <c r="J57" s="30" t="str">
        <f t="shared" si="32"/>
        <v>Mes 8</v>
      </c>
      <c r="K57" s="30" t="str">
        <f t="shared" si="32"/>
        <v>Mes 9</v>
      </c>
      <c r="L57" s="30" t="str">
        <f t="shared" si="32"/>
        <v>Mes 10</v>
      </c>
      <c r="M57" s="30" t="str">
        <f t="shared" si="32"/>
        <v>Mes 11</v>
      </c>
      <c r="N57" s="30" t="str">
        <f t="shared" si="32"/>
        <v>Mes 12</v>
      </c>
      <c r="O57" s="30" t="s">
        <v>1</v>
      </c>
    </row>
    <row r="58" spans="2:15" ht="13.8" x14ac:dyDescent="0.45">
      <c r="B58" s="33" t="str">
        <f>B45</f>
        <v>Producto 1</v>
      </c>
      <c r="C58" s="35">
        <f>C45*(1+$E$56)</f>
        <v>579.25139999999999</v>
      </c>
      <c r="D58" s="35">
        <f t="shared" ref="D58:N58" si="33">D45*(1+$E$56)</f>
        <v>579.25139999999999</v>
      </c>
      <c r="E58" s="35">
        <f t="shared" si="33"/>
        <v>579.25139999999999</v>
      </c>
      <c r="F58" s="35">
        <f t="shared" si="33"/>
        <v>579.25139999999999</v>
      </c>
      <c r="G58" s="35">
        <f t="shared" si="33"/>
        <v>579.25139999999999</v>
      </c>
      <c r="H58" s="35">
        <f t="shared" si="33"/>
        <v>579.25139999999999</v>
      </c>
      <c r="I58" s="35">
        <f t="shared" si="33"/>
        <v>579.25139999999999</v>
      </c>
      <c r="J58" s="35">
        <f t="shared" si="33"/>
        <v>579.25139999999999</v>
      </c>
      <c r="K58" s="35">
        <f t="shared" si="33"/>
        <v>579.25139999999999</v>
      </c>
      <c r="L58" s="35">
        <f t="shared" si="33"/>
        <v>579.25139999999999</v>
      </c>
      <c r="M58" s="35">
        <f t="shared" si="33"/>
        <v>579.25139999999999</v>
      </c>
      <c r="N58" s="35">
        <f t="shared" si="33"/>
        <v>579.25139999999999</v>
      </c>
      <c r="O58" s="35">
        <f>SUM(C58:N58)</f>
        <v>6951.0168000000003</v>
      </c>
    </row>
    <row r="59" spans="2:15" ht="13.8" x14ac:dyDescent="0.45">
      <c r="B59" s="33" t="str">
        <f t="shared" ref="B59:B67" si="34">B46</f>
        <v>Producto 2</v>
      </c>
      <c r="C59" s="35">
        <f t="shared" ref="C59:N67" si="35">C46*(1+$E$56)</f>
        <v>0</v>
      </c>
      <c r="D59" s="35">
        <f t="shared" si="35"/>
        <v>0</v>
      </c>
      <c r="E59" s="35">
        <f t="shared" si="35"/>
        <v>0</v>
      </c>
      <c r="F59" s="35">
        <f t="shared" si="35"/>
        <v>0</v>
      </c>
      <c r="G59" s="35">
        <f t="shared" si="35"/>
        <v>0</v>
      </c>
      <c r="H59" s="35">
        <f t="shared" si="35"/>
        <v>0</v>
      </c>
      <c r="I59" s="35">
        <f t="shared" si="35"/>
        <v>0</v>
      </c>
      <c r="J59" s="35">
        <f t="shared" si="35"/>
        <v>0</v>
      </c>
      <c r="K59" s="35">
        <f t="shared" si="35"/>
        <v>0</v>
      </c>
      <c r="L59" s="35">
        <f t="shared" si="35"/>
        <v>0</v>
      </c>
      <c r="M59" s="35">
        <f t="shared" si="35"/>
        <v>0</v>
      </c>
      <c r="N59" s="35">
        <f t="shared" si="35"/>
        <v>0</v>
      </c>
      <c r="O59" s="35">
        <f t="shared" ref="O59:O67" si="36">SUM(C59:N59)</f>
        <v>0</v>
      </c>
    </row>
    <row r="60" spans="2:15" ht="13.8" x14ac:dyDescent="0.45">
      <c r="B60" s="33" t="str">
        <f t="shared" si="34"/>
        <v>Producto 3</v>
      </c>
      <c r="C60" s="35">
        <f t="shared" si="35"/>
        <v>0</v>
      </c>
      <c r="D60" s="35">
        <f t="shared" si="35"/>
        <v>0</v>
      </c>
      <c r="E60" s="35">
        <f t="shared" si="35"/>
        <v>0</v>
      </c>
      <c r="F60" s="35">
        <f t="shared" si="35"/>
        <v>0</v>
      </c>
      <c r="G60" s="35">
        <f t="shared" si="35"/>
        <v>0</v>
      </c>
      <c r="H60" s="35">
        <f t="shared" si="35"/>
        <v>0</v>
      </c>
      <c r="I60" s="35">
        <f t="shared" si="35"/>
        <v>0</v>
      </c>
      <c r="J60" s="35">
        <f t="shared" si="35"/>
        <v>0</v>
      </c>
      <c r="K60" s="35">
        <f t="shared" si="35"/>
        <v>0</v>
      </c>
      <c r="L60" s="35">
        <f t="shared" si="35"/>
        <v>0</v>
      </c>
      <c r="M60" s="35">
        <f t="shared" si="35"/>
        <v>0</v>
      </c>
      <c r="N60" s="35">
        <f t="shared" si="35"/>
        <v>0</v>
      </c>
      <c r="O60" s="35">
        <f t="shared" si="36"/>
        <v>0</v>
      </c>
    </row>
    <row r="61" spans="2:15" ht="13.8" x14ac:dyDescent="0.45">
      <c r="B61" s="33" t="str">
        <f t="shared" si="34"/>
        <v>Producto 4</v>
      </c>
      <c r="C61" s="35">
        <f t="shared" si="35"/>
        <v>0</v>
      </c>
      <c r="D61" s="35">
        <f t="shared" si="35"/>
        <v>0</v>
      </c>
      <c r="E61" s="35">
        <f t="shared" si="35"/>
        <v>0</v>
      </c>
      <c r="F61" s="35">
        <f t="shared" si="35"/>
        <v>0</v>
      </c>
      <c r="G61" s="35">
        <f t="shared" si="35"/>
        <v>0</v>
      </c>
      <c r="H61" s="35">
        <f t="shared" si="35"/>
        <v>0</v>
      </c>
      <c r="I61" s="35">
        <f t="shared" si="35"/>
        <v>0</v>
      </c>
      <c r="J61" s="35">
        <f t="shared" si="35"/>
        <v>0</v>
      </c>
      <c r="K61" s="35">
        <f t="shared" si="35"/>
        <v>0</v>
      </c>
      <c r="L61" s="35">
        <f t="shared" si="35"/>
        <v>0</v>
      </c>
      <c r="M61" s="35">
        <f t="shared" si="35"/>
        <v>0</v>
      </c>
      <c r="N61" s="35">
        <f t="shared" si="35"/>
        <v>0</v>
      </c>
      <c r="O61" s="35">
        <f t="shared" si="36"/>
        <v>0</v>
      </c>
    </row>
    <row r="62" spans="2:15" ht="13.8" x14ac:dyDescent="0.45">
      <c r="B62" s="33" t="str">
        <f t="shared" si="34"/>
        <v>Producto 5</v>
      </c>
      <c r="C62" s="35">
        <f t="shared" si="35"/>
        <v>0</v>
      </c>
      <c r="D62" s="35">
        <f t="shared" si="35"/>
        <v>0</v>
      </c>
      <c r="E62" s="35">
        <f t="shared" si="35"/>
        <v>0</v>
      </c>
      <c r="F62" s="35">
        <f t="shared" si="35"/>
        <v>0</v>
      </c>
      <c r="G62" s="35">
        <f t="shared" si="35"/>
        <v>0</v>
      </c>
      <c r="H62" s="35">
        <f t="shared" si="35"/>
        <v>0</v>
      </c>
      <c r="I62" s="35">
        <f t="shared" si="35"/>
        <v>0</v>
      </c>
      <c r="J62" s="35">
        <f t="shared" si="35"/>
        <v>0</v>
      </c>
      <c r="K62" s="35">
        <f t="shared" si="35"/>
        <v>0</v>
      </c>
      <c r="L62" s="35">
        <f t="shared" si="35"/>
        <v>0</v>
      </c>
      <c r="M62" s="35">
        <f t="shared" si="35"/>
        <v>0</v>
      </c>
      <c r="N62" s="35">
        <f t="shared" si="35"/>
        <v>0</v>
      </c>
      <c r="O62" s="35">
        <f t="shared" si="36"/>
        <v>0</v>
      </c>
    </row>
    <row r="63" spans="2:15" ht="13.8" x14ac:dyDescent="0.45">
      <c r="B63" s="33" t="str">
        <f t="shared" si="34"/>
        <v>Producto 6</v>
      </c>
      <c r="C63" s="35">
        <f t="shared" si="35"/>
        <v>0</v>
      </c>
      <c r="D63" s="35">
        <f t="shared" si="35"/>
        <v>0</v>
      </c>
      <c r="E63" s="35">
        <f t="shared" si="35"/>
        <v>0</v>
      </c>
      <c r="F63" s="35">
        <f t="shared" si="35"/>
        <v>0</v>
      </c>
      <c r="G63" s="35">
        <f t="shared" si="35"/>
        <v>0</v>
      </c>
      <c r="H63" s="35">
        <f t="shared" si="35"/>
        <v>0</v>
      </c>
      <c r="I63" s="35">
        <f t="shared" si="35"/>
        <v>0</v>
      </c>
      <c r="J63" s="35">
        <f t="shared" si="35"/>
        <v>0</v>
      </c>
      <c r="K63" s="35">
        <f t="shared" si="35"/>
        <v>0</v>
      </c>
      <c r="L63" s="35">
        <f t="shared" si="35"/>
        <v>0</v>
      </c>
      <c r="M63" s="35">
        <f t="shared" si="35"/>
        <v>0</v>
      </c>
      <c r="N63" s="35">
        <f t="shared" si="35"/>
        <v>0</v>
      </c>
      <c r="O63" s="35">
        <f t="shared" si="36"/>
        <v>0</v>
      </c>
    </row>
    <row r="64" spans="2:15" ht="13.8" x14ac:dyDescent="0.45">
      <c r="B64" s="33" t="str">
        <f t="shared" si="34"/>
        <v>Producto 7</v>
      </c>
      <c r="C64" s="35">
        <f t="shared" si="35"/>
        <v>0</v>
      </c>
      <c r="D64" s="35">
        <f t="shared" si="35"/>
        <v>0</v>
      </c>
      <c r="E64" s="35">
        <f t="shared" si="35"/>
        <v>0</v>
      </c>
      <c r="F64" s="35">
        <f t="shared" si="35"/>
        <v>0</v>
      </c>
      <c r="G64" s="35">
        <f t="shared" si="35"/>
        <v>0</v>
      </c>
      <c r="H64" s="35">
        <f t="shared" si="35"/>
        <v>0</v>
      </c>
      <c r="I64" s="35">
        <f t="shared" si="35"/>
        <v>0</v>
      </c>
      <c r="J64" s="35">
        <f t="shared" si="35"/>
        <v>0</v>
      </c>
      <c r="K64" s="35">
        <f t="shared" si="35"/>
        <v>0</v>
      </c>
      <c r="L64" s="35">
        <f t="shared" si="35"/>
        <v>0</v>
      </c>
      <c r="M64" s="35">
        <f t="shared" si="35"/>
        <v>0</v>
      </c>
      <c r="N64" s="35">
        <f t="shared" si="35"/>
        <v>0</v>
      </c>
      <c r="O64" s="35">
        <f t="shared" si="36"/>
        <v>0</v>
      </c>
    </row>
    <row r="65" spans="2:15" ht="13.8" x14ac:dyDescent="0.45">
      <c r="B65" s="33" t="str">
        <f t="shared" si="34"/>
        <v>Producto 8</v>
      </c>
      <c r="C65" s="35">
        <f t="shared" si="35"/>
        <v>0</v>
      </c>
      <c r="D65" s="35">
        <f t="shared" si="35"/>
        <v>0</v>
      </c>
      <c r="E65" s="35">
        <f t="shared" si="35"/>
        <v>0</v>
      </c>
      <c r="F65" s="35">
        <f t="shared" si="35"/>
        <v>0</v>
      </c>
      <c r="G65" s="35">
        <f t="shared" si="35"/>
        <v>0</v>
      </c>
      <c r="H65" s="35">
        <f t="shared" si="35"/>
        <v>0</v>
      </c>
      <c r="I65" s="35">
        <f t="shared" si="35"/>
        <v>0</v>
      </c>
      <c r="J65" s="35">
        <f t="shared" si="35"/>
        <v>0</v>
      </c>
      <c r="K65" s="35">
        <f t="shared" si="35"/>
        <v>0</v>
      </c>
      <c r="L65" s="35">
        <f t="shared" si="35"/>
        <v>0</v>
      </c>
      <c r="M65" s="35">
        <f t="shared" si="35"/>
        <v>0</v>
      </c>
      <c r="N65" s="35">
        <f t="shared" si="35"/>
        <v>0</v>
      </c>
      <c r="O65" s="35">
        <f t="shared" si="36"/>
        <v>0</v>
      </c>
    </row>
    <row r="66" spans="2:15" ht="13.8" x14ac:dyDescent="0.45">
      <c r="B66" s="33" t="str">
        <f t="shared" si="34"/>
        <v>Producto 9</v>
      </c>
      <c r="C66" s="35">
        <f t="shared" si="35"/>
        <v>0</v>
      </c>
      <c r="D66" s="35">
        <f t="shared" si="35"/>
        <v>0</v>
      </c>
      <c r="E66" s="35">
        <f t="shared" si="35"/>
        <v>0</v>
      </c>
      <c r="F66" s="35">
        <f t="shared" si="35"/>
        <v>0</v>
      </c>
      <c r="G66" s="35">
        <f t="shared" si="35"/>
        <v>0</v>
      </c>
      <c r="H66" s="35">
        <f t="shared" si="35"/>
        <v>0</v>
      </c>
      <c r="I66" s="35">
        <f t="shared" si="35"/>
        <v>0</v>
      </c>
      <c r="J66" s="35">
        <f t="shared" si="35"/>
        <v>0</v>
      </c>
      <c r="K66" s="35">
        <f t="shared" si="35"/>
        <v>0</v>
      </c>
      <c r="L66" s="35">
        <f t="shared" si="35"/>
        <v>0</v>
      </c>
      <c r="M66" s="35">
        <f t="shared" si="35"/>
        <v>0</v>
      </c>
      <c r="N66" s="35">
        <f t="shared" si="35"/>
        <v>0</v>
      </c>
      <c r="O66" s="35">
        <f t="shared" si="36"/>
        <v>0</v>
      </c>
    </row>
    <row r="67" spans="2:15" ht="13.8" x14ac:dyDescent="0.45">
      <c r="B67" s="33" t="str">
        <f t="shared" si="34"/>
        <v>Producto 10</v>
      </c>
      <c r="C67" s="35">
        <f t="shared" si="35"/>
        <v>0</v>
      </c>
      <c r="D67" s="35">
        <f t="shared" si="35"/>
        <v>0</v>
      </c>
      <c r="E67" s="35">
        <f t="shared" si="35"/>
        <v>0</v>
      </c>
      <c r="F67" s="35">
        <f t="shared" si="35"/>
        <v>0</v>
      </c>
      <c r="G67" s="35">
        <f t="shared" si="35"/>
        <v>0</v>
      </c>
      <c r="H67" s="35">
        <f t="shared" si="35"/>
        <v>0</v>
      </c>
      <c r="I67" s="35">
        <f t="shared" si="35"/>
        <v>0</v>
      </c>
      <c r="J67" s="35">
        <f t="shared" si="35"/>
        <v>0</v>
      </c>
      <c r="K67" s="35">
        <f t="shared" si="35"/>
        <v>0</v>
      </c>
      <c r="L67" s="35">
        <f t="shared" si="35"/>
        <v>0</v>
      </c>
      <c r="M67" s="35">
        <f t="shared" si="35"/>
        <v>0</v>
      </c>
      <c r="N67" s="35">
        <f t="shared" si="35"/>
        <v>0</v>
      </c>
      <c r="O67" s="35">
        <f t="shared" si="36"/>
        <v>0</v>
      </c>
    </row>
  </sheetData>
  <sheetProtection algorithmName="SHA-512" hashValue="ZRpEsc0pqYYv7qC/mhoyRPpe6xBTNqvuLoafC/KwkcZsakpO3JwyFqsoXBWGvw4y06d0uXnjhCST6NodJh/u7g==" saltValue="6ZMiXY5pZ1J91eM463Mf5g==" spinCount="100000" sheet="1" objects="1" scenarios="1" selectLockedCells="1" selectUnlockedCells="1"/>
  <mergeCells count="1">
    <mergeCell ref="B2:O2"/>
  </mergeCells>
  <hyperlinks>
    <hyperlink ref="A1" location="INICIO!A1" display="INICIO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6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5.6640625" defaultRowHeight="12.3" x14ac:dyDescent="0.4"/>
  <cols>
    <col min="1" max="1" width="6.21875" bestFit="1" customWidth="1"/>
    <col min="2" max="2" width="29.38671875" bestFit="1" customWidth="1"/>
  </cols>
  <sheetData>
    <row r="1" spans="1:15" ht="30" customHeight="1" x14ac:dyDescent="0.4">
      <c r="A1" s="28" t="s">
        <v>54</v>
      </c>
    </row>
    <row r="2" spans="1:15" ht="17.7" x14ac:dyDescent="0.4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8" x14ac:dyDescent="0.45">
      <c r="B3" s="1"/>
      <c r="C3" s="1"/>
    </row>
    <row r="4" spans="1:15" ht="14.1" thickBot="1" x14ac:dyDescent="0.5">
      <c r="B4" s="30" t="s">
        <v>2</v>
      </c>
      <c r="C4" s="1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8" x14ac:dyDescent="0.45">
      <c r="B5" s="29" t="s">
        <v>59</v>
      </c>
      <c r="C5" s="30" t="str">
        <f>Ventas!C5</f>
        <v>Mes 1</v>
      </c>
      <c r="D5" s="30" t="str">
        <f>Ventas!D5</f>
        <v>Mes 2</v>
      </c>
      <c r="E5" s="30" t="str">
        <f>Ventas!E5</f>
        <v>Mes 3</v>
      </c>
      <c r="F5" s="30" t="str">
        <f>Ventas!F5</f>
        <v>Mes 4</v>
      </c>
      <c r="G5" s="30" t="str">
        <f>Ventas!G5</f>
        <v>Mes 5</v>
      </c>
      <c r="H5" s="30" t="str">
        <f>Ventas!H5</f>
        <v>Mes 6</v>
      </c>
      <c r="I5" s="30" t="str">
        <f>Ventas!I5</f>
        <v>Mes 7</v>
      </c>
      <c r="J5" s="30" t="str">
        <f>Ventas!J5</f>
        <v>Mes 8</v>
      </c>
      <c r="K5" s="30" t="str">
        <f>Ventas!K5</f>
        <v>Mes 9</v>
      </c>
      <c r="L5" s="30" t="str">
        <f>Ventas!L5</f>
        <v>Mes 10</v>
      </c>
      <c r="M5" s="30" t="str">
        <f>Ventas!M5</f>
        <v>Mes 11</v>
      </c>
      <c r="N5" s="30" t="str">
        <f>Ventas!N5</f>
        <v>Mes 12</v>
      </c>
      <c r="O5" s="30" t="s">
        <v>1</v>
      </c>
    </row>
    <row r="6" spans="1:15" s="31" customFormat="1" ht="13.8" x14ac:dyDescent="0.45">
      <c r="B6" s="33" t="str">
        <f>'P y CT u'!B8</f>
        <v>Producto 1</v>
      </c>
      <c r="C6" s="38">
        <f>'P y CT u'!$C$8*Ventas!C6</f>
        <v>50000</v>
      </c>
      <c r="D6" s="38">
        <f>'P y CT u'!$C$8*Ventas!D6</f>
        <v>50000</v>
      </c>
      <c r="E6" s="38">
        <f>'P y CT u'!$C$8*Ventas!E6</f>
        <v>50000</v>
      </c>
      <c r="F6" s="38">
        <f>'P y CT u'!$C$8*Ventas!F6</f>
        <v>50000</v>
      </c>
      <c r="G6" s="38">
        <f>'P y CT u'!$C$8*Ventas!G6</f>
        <v>50000</v>
      </c>
      <c r="H6" s="38">
        <f>'P y CT u'!$C$8*Ventas!H6</f>
        <v>50000</v>
      </c>
      <c r="I6" s="38">
        <f>'P y CT u'!$C$8*Ventas!I6</f>
        <v>50000</v>
      </c>
      <c r="J6" s="38">
        <f>'P y CT u'!$C$8*Ventas!J6</f>
        <v>50000</v>
      </c>
      <c r="K6" s="38">
        <f>'P y CT u'!$C$8*Ventas!K6</f>
        <v>50000</v>
      </c>
      <c r="L6" s="38">
        <f>'P y CT u'!$C$8*Ventas!L6</f>
        <v>50000</v>
      </c>
      <c r="M6" s="38">
        <f>'P y CT u'!$C$8*Ventas!M6</f>
        <v>50000</v>
      </c>
      <c r="N6" s="38">
        <f>'P y CT u'!$C$8*Ventas!N6</f>
        <v>50000</v>
      </c>
      <c r="O6" s="35">
        <f>SUM(C6:N6)</f>
        <v>600000</v>
      </c>
    </row>
    <row r="7" spans="1:15" s="31" customFormat="1" ht="13.8" x14ac:dyDescent="0.45">
      <c r="B7" s="19" t="str">
        <f>'P y CT u'!B9</f>
        <v>Producto 2</v>
      </c>
      <c r="C7" s="38">
        <f>'P y CT u'!$C$9*Ventas!C7</f>
        <v>0</v>
      </c>
      <c r="D7" s="38">
        <f>'P y CT u'!$C$9*Ventas!D7</f>
        <v>0</v>
      </c>
      <c r="E7" s="38">
        <f>'P y CT u'!$C$9*Ventas!E7</f>
        <v>0</v>
      </c>
      <c r="F7" s="38">
        <f>'P y CT u'!$C$9*Ventas!F7</f>
        <v>0</v>
      </c>
      <c r="G7" s="38">
        <f>'P y CT u'!$C$9*Ventas!G7</f>
        <v>0</v>
      </c>
      <c r="H7" s="38">
        <f>'P y CT u'!$C$9*Ventas!H7</f>
        <v>0</v>
      </c>
      <c r="I7" s="38">
        <f>'P y CT u'!$C$9*Ventas!I7</f>
        <v>0</v>
      </c>
      <c r="J7" s="38">
        <f>'P y CT u'!$C$9*Ventas!J7</f>
        <v>0</v>
      </c>
      <c r="K7" s="38">
        <f>'P y CT u'!$C$9*Ventas!K7</f>
        <v>0</v>
      </c>
      <c r="L7" s="38">
        <f>'P y CT u'!$C$9*Ventas!L7</f>
        <v>0</v>
      </c>
      <c r="M7" s="38">
        <f>'P y CT u'!$C$9*Ventas!M7</f>
        <v>0</v>
      </c>
      <c r="N7" s="38">
        <f>'P y CT u'!$C$9*Ventas!N7</f>
        <v>0</v>
      </c>
      <c r="O7" s="35">
        <f t="shared" ref="O7:O15" si="0">SUM(C7:N7)</f>
        <v>0</v>
      </c>
    </row>
    <row r="8" spans="1:15" s="31" customFormat="1" ht="13.8" x14ac:dyDescent="0.45">
      <c r="B8" s="19" t="str">
        <f>'P y CT u'!B10</f>
        <v>Producto 3</v>
      </c>
      <c r="C8" s="38">
        <f>'P y CT u'!$C$10*Ventas!C8</f>
        <v>0</v>
      </c>
      <c r="D8" s="38">
        <f>'P y CT u'!$C$10*Ventas!D8</f>
        <v>0</v>
      </c>
      <c r="E8" s="38">
        <f>'P y CT u'!$C$10*Ventas!E8</f>
        <v>0</v>
      </c>
      <c r="F8" s="38">
        <f>'P y CT u'!$C$10*Ventas!F8</f>
        <v>0</v>
      </c>
      <c r="G8" s="38">
        <f>'P y CT u'!$C$10*Ventas!G8</f>
        <v>0</v>
      </c>
      <c r="H8" s="38">
        <f>'P y CT u'!$C$10*Ventas!H8</f>
        <v>0</v>
      </c>
      <c r="I8" s="38">
        <f>'P y CT u'!$C$10*Ventas!I8</f>
        <v>0</v>
      </c>
      <c r="J8" s="38">
        <f>'P y CT u'!$C$10*Ventas!J8</f>
        <v>0</v>
      </c>
      <c r="K8" s="38">
        <f>'P y CT u'!$C$10*Ventas!K8</f>
        <v>0</v>
      </c>
      <c r="L8" s="38">
        <f>'P y CT u'!$C$10*Ventas!L8</f>
        <v>0</v>
      </c>
      <c r="M8" s="38">
        <f>'P y CT u'!$C$10*Ventas!M8</f>
        <v>0</v>
      </c>
      <c r="N8" s="38">
        <f>'P y CT u'!$C$10*Ventas!N8</f>
        <v>0</v>
      </c>
      <c r="O8" s="35">
        <f t="shared" si="0"/>
        <v>0</v>
      </c>
    </row>
    <row r="9" spans="1:15" s="31" customFormat="1" ht="13.8" x14ac:dyDescent="0.45">
      <c r="B9" s="19" t="str">
        <f>'P y CT u'!B11</f>
        <v>Producto 4</v>
      </c>
      <c r="C9" s="38">
        <f>'P y CT u'!$C$11*Ventas!C9</f>
        <v>0</v>
      </c>
      <c r="D9" s="38">
        <f>'P y CT u'!$C$11*Ventas!D9</f>
        <v>0</v>
      </c>
      <c r="E9" s="38">
        <f>'P y CT u'!$C$11*Ventas!E9</f>
        <v>0</v>
      </c>
      <c r="F9" s="38">
        <f>'P y CT u'!$C$11*Ventas!F9</f>
        <v>0</v>
      </c>
      <c r="G9" s="38">
        <f>'P y CT u'!$C$11*Ventas!G9</f>
        <v>0</v>
      </c>
      <c r="H9" s="38">
        <f>'P y CT u'!$C$11*Ventas!H9</f>
        <v>0</v>
      </c>
      <c r="I9" s="38">
        <f>'P y CT u'!$C$11*Ventas!I9</f>
        <v>0</v>
      </c>
      <c r="J9" s="38">
        <f>'P y CT u'!$C$11*Ventas!J9</f>
        <v>0</v>
      </c>
      <c r="K9" s="38">
        <f>'P y CT u'!$C$11*Ventas!K9</f>
        <v>0</v>
      </c>
      <c r="L9" s="38">
        <f>'P y CT u'!$C$11*Ventas!L9</f>
        <v>0</v>
      </c>
      <c r="M9" s="38">
        <f>'P y CT u'!$C$11*Ventas!M9</f>
        <v>0</v>
      </c>
      <c r="N9" s="38">
        <f>'P y CT u'!$C$11*Ventas!N9</f>
        <v>0</v>
      </c>
      <c r="O9" s="35">
        <f t="shared" si="0"/>
        <v>0</v>
      </c>
    </row>
    <row r="10" spans="1:15" ht="13.8" x14ac:dyDescent="0.45">
      <c r="B10" s="19" t="str">
        <f>'P y CT u'!B12</f>
        <v>Producto 5</v>
      </c>
      <c r="C10" s="38">
        <f>'P y CT u'!$C$12*Ventas!C10</f>
        <v>0</v>
      </c>
      <c r="D10" s="38">
        <f>'P y CT u'!$C$12*Ventas!D10</f>
        <v>0</v>
      </c>
      <c r="E10" s="38">
        <f>'P y CT u'!$C$12*Ventas!E10</f>
        <v>0</v>
      </c>
      <c r="F10" s="38">
        <f>'P y CT u'!$C$12*Ventas!F10</f>
        <v>0</v>
      </c>
      <c r="G10" s="38">
        <f>'P y CT u'!$C$12*Ventas!G10</f>
        <v>0</v>
      </c>
      <c r="H10" s="38">
        <f>'P y CT u'!$C$12*Ventas!H10</f>
        <v>0</v>
      </c>
      <c r="I10" s="38">
        <f>'P y CT u'!$C$12*Ventas!I10</f>
        <v>0</v>
      </c>
      <c r="J10" s="38">
        <f>'P y CT u'!$C$12*Ventas!J10</f>
        <v>0</v>
      </c>
      <c r="K10" s="38">
        <f>'P y CT u'!$C$12*Ventas!K10</f>
        <v>0</v>
      </c>
      <c r="L10" s="38">
        <f>'P y CT u'!$C$12*Ventas!L10</f>
        <v>0</v>
      </c>
      <c r="M10" s="38">
        <f>'P y CT u'!$C$12*Ventas!M10</f>
        <v>0</v>
      </c>
      <c r="N10" s="38">
        <f>'P y CT u'!$C$12*Ventas!N10</f>
        <v>0</v>
      </c>
      <c r="O10" s="35">
        <f t="shared" si="0"/>
        <v>0</v>
      </c>
    </row>
    <row r="11" spans="1:15" ht="13.8" x14ac:dyDescent="0.45">
      <c r="B11" s="19" t="str">
        <f>'P y CT u'!B13</f>
        <v>Producto 6</v>
      </c>
      <c r="C11" s="38">
        <f>'P y CT u'!$C$13*Ventas!C11</f>
        <v>0</v>
      </c>
      <c r="D11" s="38">
        <f>'P y CT u'!$C$13*Ventas!D11</f>
        <v>0</v>
      </c>
      <c r="E11" s="38">
        <f>'P y CT u'!$C$13*Ventas!E11</f>
        <v>0</v>
      </c>
      <c r="F11" s="38">
        <f>'P y CT u'!$C$13*Ventas!F11</f>
        <v>0</v>
      </c>
      <c r="G11" s="38">
        <f>'P y CT u'!$C$13*Ventas!G11</f>
        <v>0</v>
      </c>
      <c r="H11" s="38">
        <f>'P y CT u'!$C$13*Ventas!H11</f>
        <v>0</v>
      </c>
      <c r="I11" s="38">
        <f>'P y CT u'!$C$13*Ventas!I11</f>
        <v>0</v>
      </c>
      <c r="J11" s="38">
        <f>'P y CT u'!$C$13*Ventas!J11</f>
        <v>0</v>
      </c>
      <c r="K11" s="38">
        <f>'P y CT u'!$C$13*Ventas!K11</f>
        <v>0</v>
      </c>
      <c r="L11" s="38">
        <f>'P y CT u'!$C$13*Ventas!L11</f>
        <v>0</v>
      </c>
      <c r="M11" s="38">
        <f>'P y CT u'!$C$13*Ventas!M11</f>
        <v>0</v>
      </c>
      <c r="N11" s="38">
        <f>'P y CT u'!$C$13*Ventas!N11</f>
        <v>0</v>
      </c>
      <c r="O11" s="35">
        <f t="shared" si="0"/>
        <v>0</v>
      </c>
    </row>
    <row r="12" spans="1:15" ht="13.8" x14ac:dyDescent="0.45">
      <c r="B12" s="19" t="str">
        <f>'P y CT u'!B14</f>
        <v>Producto 7</v>
      </c>
      <c r="C12" s="38">
        <f>'P y CT u'!$C$14*Ventas!C12</f>
        <v>0</v>
      </c>
      <c r="D12" s="38">
        <f>'P y CT u'!$C$14*Ventas!D12</f>
        <v>0</v>
      </c>
      <c r="E12" s="38">
        <f>'P y CT u'!$C$14*Ventas!E12</f>
        <v>0</v>
      </c>
      <c r="F12" s="38">
        <f>'P y CT u'!$C$14*Ventas!F12</f>
        <v>0</v>
      </c>
      <c r="G12" s="38">
        <f>'P y CT u'!$C$14*Ventas!G12</f>
        <v>0</v>
      </c>
      <c r="H12" s="38">
        <f>'P y CT u'!$C$14*Ventas!H12</f>
        <v>0</v>
      </c>
      <c r="I12" s="38">
        <f>'P y CT u'!$C$14*Ventas!I12</f>
        <v>0</v>
      </c>
      <c r="J12" s="38">
        <f>'P y CT u'!$C$14*Ventas!J12</f>
        <v>0</v>
      </c>
      <c r="K12" s="38">
        <f>'P y CT u'!$C$14*Ventas!K12</f>
        <v>0</v>
      </c>
      <c r="L12" s="38">
        <f>'P y CT u'!$C$14*Ventas!L12</f>
        <v>0</v>
      </c>
      <c r="M12" s="38">
        <f>'P y CT u'!$C$14*Ventas!M12</f>
        <v>0</v>
      </c>
      <c r="N12" s="38">
        <f>'P y CT u'!$C$14*Ventas!N12</f>
        <v>0</v>
      </c>
      <c r="O12" s="35">
        <f t="shared" si="0"/>
        <v>0</v>
      </c>
    </row>
    <row r="13" spans="1:15" ht="13.8" x14ac:dyDescent="0.45">
      <c r="B13" s="19" t="str">
        <f>'P y CT u'!B15</f>
        <v>Producto 8</v>
      </c>
      <c r="C13" s="38">
        <f>'P y CT u'!$C$15*Ventas!C13</f>
        <v>0</v>
      </c>
      <c r="D13" s="38">
        <f>'P y CT u'!$C$15*Ventas!D13</f>
        <v>0</v>
      </c>
      <c r="E13" s="38">
        <f>'P y CT u'!$C$15*Ventas!E13</f>
        <v>0</v>
      </c>
      <c r="F13" s="38">
        <f>'P y CT u'!$C$15*Ventas!F13</f>
        <v>0</v>
      </c>
      <c r="G13" s="38">
        <f>'P y CT u'!$C$15*Ventas!G13</f>
        <v>0</v>
      </c>
      <c r="H13" s="38">
        <f>'P y CT u'!$C$15*Ventas!H13</f>
        <v>0</v>
      </c>
      <c r="I13" s="38">
        <f>'P y CT u'!$C$15*Ventas!I13</f>
        <v>0</v>
      </c>
      <c r="J13" s="38">
        <f>'P y CT u'!$C$15*Ventas!J13</f>
        <v>0</v>
      </c>
      <c r="K13" s="38">
        <f>'P y CT u'!$C$15*Ventas!K13</f>
        <v>0</v>
      </c>
      <c r="L13" s="38">
        <f>'P y CT u'!$C$15*Ventas!L13</f>
        <v>0</v>
      </c>
      <c r="M13" s="38">
        <f>'P y CT u'!$C$15*Ventas!M13</f>
        <v>0</v>
      </c>
      <c r="N13" s="38">
        <f>'P y CT u'!$C$15*Ventas!N13</f>
        <v>0</v>
      </c>
      <c r="O13" s="35">
        <f t="shared" si="0"/>
        <v>0</v>
      </c>
    </row>
    <row r="14" spans="1:15" ht="13.8" x14ac:dyDescent="0.45">
      <c r="B14" s="19" t="str">
        <f>'P y CT u'!B16</f>
        <v>Producto 9</v>
      </c>
      <c r="C14" s="38">
        <f>'P y CT u'!$C$16*Ventas!C14</f>
        <v>0</v>
      </c>
      <c r="D14" s="38">
        <f>'P y CT u'!$C$16*Ventas!D14</f>
        <v>0</v>
      </c>
      <c r="E14" s="38">
        <f>'P y CT u'!$C$16*Ventas!E14</f>
        <v>0</v>
      </c>
      <c r="F14" s="38">
        <f>'P y CT u'!$C$16*Ventas!F14</f>
        <v>0</v>
      </c>
      <c r="G14" s="38">
        <f>'P y CT u'!$C$16*Ventas!G14</f>
        <v>0</v>
      </c>
      <c r="H14" s="38">
        <f>'P y CT u'!$C$16*Ventas!H14</f>
        <v>0</v>
      </c>
      <c r="I14" s="38">
        <f>'P y CT u'!$C$16*Ventas!I14</f>
        <v>0</v>
      </c>
      <c r="J14" s="38">
        <f>'P y CT u'!$C$16*Ventas!J14</f>
        <v>0</v>
      </c>
      <c r="K14" s="38">
        <f>'P y CT u'!$C$16*Ventas!K14</f>
        <v>0</v>
      </c>
      <c r="L14" s="38">
        <f>'P y CT u'!$C$16*Ventas!L14</f>
        <v>0</v>
      </c>
      <c r="M14" s="38">
        <f>'P y CT u'!$C$16*Ventas!M14</f>
        <v>0</v>
      </c>
      <c r="N14" s="38">
        <f>'P y CT u'!$C$16*Ventas!N14</f>
        <v>0</v>
      </c>
      <c r="O14" s="35">
        <f t="shared" si="0"/>
        <v>0</v>
      </c>
    </row>
    <row r="15" spans="1:15" ht="13.8" x14ac:dyDescent="0.45">
      <c r="B15" s="19" t="str">
        <f>'P y CT u'!B17</f>
        <v>Producto 10</v>
      </c>
      <c r="C15" s="38">
        <f>'P y CT u'!$C$17*Ventas!C15</f>
        <v>0</v>
      </c>
      <c r="D15" s="38">
        <f>'P y CT u'!$C$17*Ventas!D15</f>
        <v>0</v>
      </c>
      <c r="E15" s="38">
        <f>'P y CT u'!$C$17*Ventas!E15</f>
        <v>0</v>
      </c>
      <c r="F15" s="38">
        <f>'P y CT u'!$C$17*Ventas!F15</f>
        <v>0</v>
      </c>
      <c r="G15" s="38">
        <f>'P y CT u'!$C$17*Ventas!G15</f>
        <v>0</v>
      </c>
      <c r="H15" s="38">
        <f>'P y CT u'!$C$17*Ventas!H15</f>
        <v>0</v>
      </c>
      <c r="I15" s="38">
        <f>'P y CT u'!$C$17*Ventas!I15</f>
        <v>0</v>
      </c>
      <c r="J15" s="38">
        <f>'P y CT u'!$C$17*Ventas!J15</f>
        <v>0</v>
      </c>
      <c r="K15" s="38">
        <f>'P y CT u'!$C$17*Ventas!K15</f>
        <v>0</v>
      </c>
      <c r="L15" s="38">
        <f>'P y CT u'!$C$17*Ventas!L15</f>
        <v>0</v>
      </c>
      <c r="M15" s="38">
        <f>'P y CT u'!$C$17*Ventas!M15</f>
        <v>0</v>
      </c>
      <c r="N15" s="38">
        <f>'P y CT u'!$C$17*Ventas!N15</f>
        <v>0</v>
      </c>
      <c r="O15" s="35">
        <f t="shared" si="0"/>
        <v>0</v>
      </c>
    </row>
    <row r="16" spans="1:15" ht="12.6" thickBot="1" x14ac:dyDescent="0.45">
      <c r="C16" s="43">
        <f>SUM(C6:C15)</f>
        <v>50000</v>
      </c>
      <c r="D16" s="43">
        <f t="shared" ref="D16:O16" si="1">SUM(D6:D15)</f>
        <v>50000</v>
      </c>
      <c r="E16" s="43">
        <f t="shared" si="1"/>
        <v>50000</v>
      </c>
      <c r="F16" s="43">
        <f t="shared" si="1"/>
        <v>50000</v>
      </c>
      <c r="G16" s="43">
        <f t="shared" si="1"/>
        <v>50000</v>
      </c>
      <c r="H16" s="43">
        <f t="shared" si="1"/>
        <v>50000</v>
      </c>
      <c r="I16" s="43">
        <f t="shared" si="1"/>
        <v>50000</v>
      </c>
      <c r="J16" s="43">
        <f t="shared" si="1"/>
        <v>50000</v>
      </c>
      <c r="K16" s="43">
        <f t="shared" si="1"/>
        <v>50000</v>
      </c>
      <c r="L16" s="43">
        <f t="shared" si="1"/>
        <v>50000</v>
      </c>
      <c r="M16" s="43">
        <f t="shared" si="1"/>
        <v>50000</v>
      </c>
      <c r="N16" s="43">
        <f t="shared" si="1"/>
        <v>50000</v>
      </c>
      <c r="O16" s="43">
        <f t="shared" si="1"/>
        <v>600000</v>
      </c>
    </row>
    <row r="17" spans="2:15" ht="14.4" thickTop="1" thickBot="1" x14ac:dyDescent="0.5">
      <c r="B17" s="30" t="s">
        <v>15</v>
      </c>
      <c r="C17" s="36"/>
      <c r="D17" s="2"/>
      <c r="E17" s="37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3.8" x14ac:dyDescent="0.45">
      <c r="B18" s="29" t="str">
        <f>B5</f>
        <v>Producto / Unidades a vender</v>
      </c>
      <c r="C18" s="30" t="str">
        <f>C5</f>
        <v>Mes 1</v>
      </c>
      <c r="D18" s="30" t="str">
        <f t="shared" ref="D18:N18" si="2">D5</f>
        <v>Mes 2</v>
      </c>
      <c r="E18" s="30" t="str">
        <f t="shared" si="2"/>
        <v>Mes 3</v>
      </c>
      <c r="F18" s="30" t="str">
        <f t="shared" si="2"/>
        <v>Mes 4</v>
      </c>
      <c r="G18" s="30" t="str">
        <f t="shared" si="2"/>
        <v>Mes 5</v>
      </c>
      <c r="H18" s="30" t="str">
        <f t="shared" si="2"/>
        <v>Mes 6</v>
      </c>
      <c r="I18" s="30" t="str">
        <f t="shared" si="2"/>
        <v>Mes 7</v>
      </c>
      <c r="J18" s="30" t="str">
        <f t="shared" si="2"/>
        <v>Mes 8</v>
      </c>
      <c r="K18" s="30" t="str">
        <f t="shared" si="2"/>
        <v>Mes 9</v>
      </c>
      <c r="L18" s="30" t="str">
        <f t="shared" si="2"/>
        <v>Mes 10</v>
      </c>
      <c r="M18" s="30" t="str">
        <f t="shared" si="2"/>
        <v>Mes 11</v>
      </c>
      <c r="N18" s="30" t="str">
        <f t="shared" si="2"/>
        <v>Mes 12</v>
      </c>
      <c r="O18" s="30" t="s">
        <v>1</v>
      </c>
    </row>
    <row r="19" spans="2:15" ht="13.8" x14ac:dyDescent="0.45">
      <c r="B19" s="33" t="str">
        <f>B6</f>
        <v>Producto 1</v>
      </c>
      <c r="C19" s="38">
        <f>'P y CT u'!$C$21*Ventas!C19</f>
        <v>54075</v>
      </c>
      <c r="D19" s="38">
        <f>'P y CT u'!$C$21*Ventas!D19</f>
        <v>54075</v>
      </c>
      <c r="E19" s="38">
        <f>'P y CT u'!$C$21*Ventas!E19</f>
        <v>54075</v>
      </c>
      <c r="F19" s="38">
        <f>'P y CT u'!$C$21*Ventas!F19</f>
        <v>54075</v>
      </c>
      <c r="G19" s="38">
        <f>'P y CT u'!$C$21*Ventas!G19</f>
        <v>54075</v>
      </c>
      <c r="H19" s="38">
        <f>'P y CT u'!$C$21*Ventas!H19</f>
        <v>54075</v>
      </c>
      <c r="I19" s="38">
        <f>'P y CT u'!$C$21*Ventas!I19</f>
        <v>54075</v>
      </c>
      <c r="J19" s="38">
        <f>'P y CT u'!$C$21*Ventas!J19</f>
        <v>54075</v>
      </c>
      <c r="K19" s="38">
        <f>'P y CT u'!$C$21*Ventas!K19</f>
        <v>54075</v>
      </c>
      <c r="L19" s="38">
        <f>'P y CT u'!$C$21*Ventas!L19</f>
        <v>54075</v>
      </c>
      <c r="M19" s="38">
        <f>'P y CT u'!$C$21*Ventas!M19</f>
        <v>54075</v>
      </c>
      <c r="N19" s="38">
        <f>'P y CT u'!$C$21*Ventas!N19</f>
        <v>54075</v>
      </c>
      <c r="O19" s="35">
        <f>SUM(C19:N19)</f>
        <v>648900</v>
      </c>
    </row>
    <row r="20" spans="2:15" ht="13.8" x14ac:dyDescent="0.45">
      <c r="B20" s="33" t="str">
        <f t="shared" ref="B20:B28" si="3">B7</f>
        <v>Producto 2</v>
      </c>
      <c r="C20" s="38">
        <f>'P y CT u'!$C$22*Ventas!C20</f>
        <v>0</v>
      </c>
      <c r="D20" s="38">
        <f>'P y CT u'!$C$22*Ventas!D20</f>
        <v>0</v>
      </c>
      <c r="E20" s="38">
        <f>'P y CT u'!$C$22*Ventas!E20</f>
        <v>0</v>
      </c>
      <c r="F20" s="38">
        <f>'P y CT u'!$C$22*Ventas!F20</f>
        <v>0</v>
      </c>
      <c r="G20" s="38">
        <f>'P y CT u'!$C$22*Ventas!G20</f>
        <v>0</v>
      </c>
      <c r="H20" s="38">
        <f>'P y CT u'!$C$22*Ventas!H20</f>
        <v>0</v>
      </c>
      <c r="I20" s="38">
        <f>'P y CT u'!$C$22*Ventas!I20</f>
        <v>0</v>
      </c>
      <c r="J20" s="38">
        <f>'P y CT u'!$C$22*Ventas!J20</f>
        <v>0</v>
      </c>
      <c r="K20" s="38">
        <f>'P y CT u'!$C$22*Ventas!K20</f>
        <v>0</v>
      </c>
      <c r="L20" s="38">
        <f>'P y CT u'!$C$22*Ventas!L20</f>
        <v>0</v>
      </c>
      <c r="M20" s="38">
        <f>'P y CT u'!$C$22*Ventas!M20</f>
        <v>0</v>
      </c>
      <c r="N20" s="38">
        <f>'P y CT u'!$C$22*Ventas!N20</f>
        <v>0</v>
      </c>
      <c r="O20" s="35">
        <f t="shared" ref="O20:O28" si="4">SUM(C20:N20)</f>
        <v>0</v>
      </c>
    </row>
    <row r="21" spans="2:15" ht="13.8" x14ac:dyDescent="0.45">
      <c r="B21" s="33" t="str">
        <f t="shared" si="3"/>
        <v>Producto 3</v>
      </c>
      <c r="C21" s="38">
        <f>'P y CT u'!$C$23*Ventas!C21</f>
        <v>0</v>
      </c>
      <c r="D21" s="38">
        <f>'P y CT u'!$C$23*Ventas!D21</f>
        <v>0</v>
      </c>
      <c r="E21" s="38">
        <f>'P y CT u'!$C$23*Ventas!E21</f>
        <v>0</v>
      </c>
      <c r="F21" s="38">
        <f>'P y CT u'!$C$23*Ventas!F21</f>
        <v>0</v>
      </c>
      <c r="G21" s="38">
        <f>'P y CT u'!$C$23*Ventas!G21</f>
        <v>0</v>
      </c>
      <c r="H21" s="38">
        <f>'P y CT u'!$C$23*Ventas!H21</f>
        <v>0</v>
      </c>
      <c r="I21" s="38">
        <f>'P y CT u'!$C$23*Ventas!I21</f>
        <v>0</v>
      </c>
      <c r="J21" s="38">
        <f>'P y CT u'!$C$23*Ventas!J21</f>
        <v>0</v>
      </c>
      <c r="K21" s="38">
        <f>'P y CT u'!$C$23*Ventas!K21</f>
        <v>0</v>
      </c>
      <c r="L21" s="38">
        <f>'P y CT u'!$C$23*Ventas!L21</f>
        <v>0</v>
      </c>
      <c r="M21" s="38">
        <f>'P y CT u'!$C$23*Ventas!M21</f>
        <v>0</v>
      </c>
      <c r="N21" s="38">
        <f>'P y CT u'!$C$23*Ventas!N21</f>
        <v>0</v>
      </c>
      <c r="O21" s="35">
        <f t="shared" si="4"/>
        <v>0</v>
      </c>
    </row>
    <row r="22" spans="2:15" ht="13.8" x14ac:dyDescent="0.45">
      <c r="B22" s="33" t="str">
        <f t="shared" si="3"/>
        <v>Producto 4</v>
      </c>
      <c r="C22" s="38">
        <f>'P y CT u'!$C$24*Ventas!C22</f>
        <v>0</v>
      </c>
      <c r="D22" s="38">
        <f>'P y CT u'!$C$24*Ventas!D22</f>
        <v>0</v>
      </c>
      <c r="E22" s="38">
        <f>'P y CT u'!$C$24*Ventas!E22</f>
        <v>0</v>
      </c>
      <c r="F22" s="38">
        <f>'P y CT u'!$C$24*Ventas!F22</f>
        <v>0</v>
      </c>
      <c r="G22" s="38">
        <f>'P y CT u'!$C$24*Ventas!G22</f>
        <v>0</v>
      </c>
      <c r="H22" s="38">
        <f>'P y CT u'!$C$24*Ventas!H22</f>
        <v>0</v>
      </c>
      <c r="I22" s="38">
        <f>'P y CT u'!$C$24*Ventas!I22</f>
        <v>0</v>
      </c>
      <c r="J22" s="38">
        <f>'P y CT u'!$C$24*Ventas!J22</f>
        <v>0</v>
      </c>
      <c r="K22" s="38">
        <f>'P y CT u'!$C$24*Ventas!K22</f>
        <v>0</v>
      </c>
      <c r="L22" s="38">
        <f>'P y CT u'!$C$24*Ventas!L22</f>
        <v>0</v>
      </c>
      <c r="M22" s="38">
        <f>'P y CT u'!$C$24*Ventas!M22</f>
        <v>0</v>
      </c>
      <c r="N22" s="38">
        <f>'P y CT u'!$C$24*Ventas!N22</f>
        <v>0</v>
      </c>
      <c r="O22" s="35">
        <f t="shared" si="4"/>
        <v>0</v>
      </c>
    </row>
    <row r="23" spans="2:15" ht="13.8" x14ac:dyDescent="0.45">
      <c r="B23" s="33" t="str">
        <f t="shared" si="3"/>
        <v>Producto 5</v>
      </c>
      <c r="C23" s="38">
        <f>'P y CT u'!$C$25*Ventas!C23</f>
        <v>0</v>
      </c>
      <c r="D23" s="38">
        <f>'P y CT u'!$C$25*Ventas!D23</f>
        <v>0</v>
      </c>
      <c r="E23" s="38">
        <f>'P y CT u'!$C$25*Ventas!E23</f>
        <v>0</v>
      </c>
      <c r="F23" s="38">
        <f>'P y CT u'!$C$25*Ventas!F23</f>
        <v>0</v>
      </c>
      <c r="G23" s="38">
        <f>'P y CT u'!$C$25*Ventas!G23</f>
        <v>0</v>
      </c>
      <c r="H23" s="38">
        <f>'P y CT u'!$C$25*Ventas!H23</f>
        <v>0</v>
      </c>
      <c r="I23" s="38">
        <f>'P y CT u'!$C$25*Ventas!I23</f>
        <v>0</v>
      </c>
      <c r="J23" s="38">
        <f>'P y CT u'!$C$25*Ventas!J23</f>
        <v>0</v>
      </c>
      <c r="K23" s="38">
        <f>'P y CT u'!$C$25*Ventas!K23</f>
        <v>0</v>
      </c>
      <c r="L23" s="38">
        <f>'P y CT u'!$C$25*Ventas!L23</f>
        <v>0</v>
      </c>
      <c r="M23" s="38">
        <f>'P y CT u'!$C$25*Ventas!M23</f>
        <v>0</v>
      </c>
      <c r="N23" s="38">
        <f>'P y CT u'!$C$25*Ventas!N23</f>
        <v>0</v>
      </c>
      <c r="O23" s="35">
        <f t="shared" si="4"/>
        <v>0</v>
      </c>
    </row>
    <row r="24" spans="2:15" ht="13.8" x14ac:dyDescent="0.45">
      <c r="B24" s="33" t="str">
        <f t="shared" si="3"/>
        <v>Producto 6</v>
      </c>
      <c r="C24" s="38">
        <f>'P y CT u'!$C$26*Ventas!C24</f>
        <v>0</v>
      </c>
      <c r="D24" s="38">
        <f>'P y CT u'!$C$26*Ventas!D24</f>
        <v>0</v>
      </c>
      <c r="E24" s="38">
        <f>'P y CT u'!$C$26*Ventas!E24</f>
        <v>0</v>
      </c>
      <c r="F24" s="38">
        <f>'P y CT u'!$C$26*Ventas!F24</f>
        <v>0</v>
      </c>
      <c r="G24" s="38">
        <f>'P y CT u'!$C$26*Ventas!G24</f>
        <v>0</v>
      </c>
      <c r="H24" s="38">
        <f>'P y CT u'!$C$26*Ventas!H24</f>
        <v>0</v>
      </c>
      <c r="I24" s="38">
        <f>'P y CT u'!$C$26*Ventas!I24</f>
        <v>0</v>
      </c>
      <c r="J24" s="38">
        <f>'P y CT u'!$C$26*Ventas!J24</f>
        <v>0</v>
      </c>
      <c r="K24" s="38">
        <f>'P y CT u'!$C$26*Ventas!K24</f>
        <v>0</v>
      </c>
      <c r="L24" s="38">
        <f>'P y CT u'!$C$26*Ventas!L24</f>
        <v>0</v>
      </c>
      <c r="M24" s="38">
        <f>'P y CT u'!$C$26*Ventas!M24</f>
        <v>0</v>
      </c>
      <c r="N24" s="38">
        <f>'P y CT u'!$C$26*Ventas!N24</f>
        <v>0</v>
      </c>
      <c r="O24" s="35">
        <f t="shared" si="4"/>
        <v>0</v>
      </c>
    </row>
    <row r="25" spans="2:15" ht="13.8" x14ac:dyDescent="0.45">
      <c r="B25" s="33" t="str">
        <f t="shared" si="3"/>
        <v>Producto 7</v>
      </c>
      <c r="C25" s="38">
        <f>'P y CT u'!$C$27*Ventas!C25</f>
        <v>0</v>
      </c>
      <c r="D25" s="38">
        <f>'P y CT u'!$C$27*Ventas!D25</f>
        <v>0</v>
      </c>
      <c r="E25" s="38">
        <f>'P y CT u'!$C$27*Ventas!E25</f>
        <v>0</v>
      </c>
      <c r="F25" s="38">
        <f>'P y CT u'!$C$27*Ventas!F25</f>
        <v>0</v>
      </c>
      <c r="G25" s="38">
        <f>'P y CT u'!$C$27*Ventas!G25</f>
        <v>0</v>
      </c>
      <c r="H25" s="38">
        <f>'P y CT u'!$C$27*Ventas!H25</f>
        <v>0</v>
      </c>
      <c r="I25" s="38">
        <f>'P y CT u'!$C$27*Ventas!I25</f>
        <v>0</v>
      </c>
      <c r="J25" s="38">
        <f>'P y CT u'!$C$27*Ventas!J25</f>
        <v>0</v>
      </c>
      <c r="K25" s="38">
        <f>'P y CT u'!$C$27*Ventas!K25</f>
        <v>0</v>
      </c>
      <c r="L25" s="38">
        <f>'P y CT u'!$C$27*Ventas!L25</f>
        <v>0</v>
      </c>
      <c r="M25" s="38">
        <f>'P y CT u'!$C$27*Ventas!M25</f>
        <v>0</v>
      </c>
      <c r="N25" s="38">
        <f>'P y CT u'!$C$27*Ventas!N25</f>
        <v>0</v>
      </c>
      <c r="O25" s="35">
        <f t="shared" si="4"/>
        <v>0</v>
      </c>
    </row>
    <row r="26" spans="2:15" ht="13.8" x14ac:dyDescent="0.45">
      <c r="B26" s="33" t="str">
        <f t="shared" si="3"/>
        <v>Producto 8</v>
      </c>
      <c r="C26" s="38">
        <f>'P y CT u'!$C$28*Ventas!C26</f>
        <v>0</v>
      </c>
      <c r="D26" s="38">
        <f>'P y CT u'!$C$28*Ventas!D26</f>
        <v>0</v>
      </c>
      <c r="E26" s="38">
        <f>'P y CT u'!$C$28*Ventas!E26</f>
        <v>0</v>
      </c>
      <c r="F26" s="38">
        <f>'P y CT u'!$C$28*Ventas!F26</f>
        <v>0</v>
      </c>
      <c r="G26" s="38">
        <f>'P y CT u'!$C$28*Ventas!G26</f>
        <v>0</v>
      </c>
      <c r="H26" s="38">
        <f>'P y CT u'!$C$28*Ventas!H26</f>
        <v>0</v>
      </c>
      <c r="I26" s="38">
        <f>'P y CT u'!$C$28*Ventas!I26</f>
        <v>0</v>
      </c>
      <c r="J26" s="38">
        <f>'P y CT u'!$C$28*Ventas!J26</f>
        <v>0</v>
      </c>
      <c r="K26" s="38">
        <f>'P y CT u'!$C$28*Ventas!K26</f>
        <v>0</v>
      </c>
      <c r="L26" s="38">
        <f>'P y CT u'!$C$28*Ventas!L26</f>
        <v>0</v>
      </c>
      <c r="M26" s="38">
        <f>'P y CT u'!$C$28*Ventas!M26</f>
        <v>0</v>
      </c>
      <c r="N26" s="38">
        <f>'P y CT u'!$C$28*Ventas!N26</f>
        <v>0</v>
      </c>
      <c r="O26" s="35">
        <f t="shared" si="4"/>
        <v>0</v>
      </c>
    </row>
    <row r="27" spans="2:15" ht="13.8" x14ac:dyDescent="0.45">
      <c r="B27" s="33" t="str">
        <f t="shared" si="3"/>
        <v>Producto 9</v>
      </c>
      <c r="C27" s="38">
        <f>'P y CT u'!$C$29*Ventas!C27</f>
        <v>0</v>
      </c>
      <c r="D27" s="38">
        <f>'P y CT u'!$C$29*Ventas!D27</f>
        <v>0</v>
      </c>
      <c r="E27" s="38">
        <f>'P y CT u'!$C$29*Ventas!E27</f>
        <v>0</v>
      </c>
      <c r="F27" s="38">
        <f>'P y CT u'!$C$29*Ventas!F27</f>
        <v>0</v>
      </c>
      <c r="G27" s="38">
        <f>'P y CT u'!$C$29*Ventas!G27</f>
        <v>0</v>
      </c>
      <c r="H27" s="38">
        <f>'P y CT u'!$C$29*Ventas!H27</f>
        <v>0</v>
      </c>
      <c r="I27" s="38">
        <f>'P y CT u'!$C$29*Ventas!I27</f>
        <v>0</v>
      </c>
      <c r="J27" s="38">
        <f>'P y CT u'!$C$29*Ventas!J27</f>
        <v>0</v>
      </c>
      <c r="K27" s="38">
        <f>'P y CT u'!$C$29*Ventas!K27</f>
        <v>0</v>
      </c>
      <c r="L27" s="38">
        <f>'P y CT u'!$C$29*Ventas!L27</f>
        <v>0</v>
      </c>
      <c r="M27" s="38">
        <f>'P y CT u'!$C$29*Ventas!M27</f>
        <v>0</v>
      </c>
      <c r="N27" s="38">
        <f>'P y CT u'!$C$29*Ventas!N27</f>
        <v>0</v>
      </c>
      <c r="O27" s="35">
        <f t="shared" si="4"/>
        <v>0</v>
      </c>
    </row>
    <row r="28" spans="2:15" ht="13.8" x14ac:dyDescent="0.45">
      <c r="B28" s="33" t="str">
        <f t="shared" si="3"/>
        <v>Producto 10</v>
      </c>
      <c r="C28" s="38">
        <f>'P y CT u'!$C$30*Ventas!C28</f>
        <v>0</v>
      </c>
      <c r="D28" s="38">
        <f>'P y CT u'!$C$30*Ventas!D28</f>
        <v>0</v>
      </c>
      <c r="E28" s="38">
        <f>'P y CT u'!$C$30*Ventas!E28</f>
        <v>0</v>
      </c>
      <c r="F28" s="38">
        <f>'P y CT u'!$C$30*Ventas!F28</f>
        <v>0</v>
      </c>
      <c r="G28" s="38">
        <f>'P y CT u'!$C$30*Ventas!G28</f>
        <v>0</v>
      </c>
      <c r="H28" s="38">
        <f>'P y CT u'!$C$30*Ventas!H28</f>
        <v>0</v>
      </c>
      <c r="I28" s="38">
        <f>'P y CT u'!$C$30*Ventas!I28</f>
        <v>0</v>
      </c>
      <c r="J28" s="38">
        <f>'P y CT u'!$C$30*Ventas!J28</f>
        <v>0</v>
      </c>
      <c r="K28" s="38">
        <f>'P y CT u'!$C$30*Ventas!K28</f>
        <v>0</v>
      </c>
      <c r="L28" s="38">
        <f>'P y CT u'!$C$30*Ventas!L28</f>
        <v>0</v>
      </c>
      <c r="M28" s="38">
        <f>'P y CT u'!$C$30*Ventas!M28</f>
        <v>0</v>
      </c>
      <c r="N28" s="38">
        <f>'P y CT u'!$C$30*Ventas!N28</f>
        <v>0</v>
      </c>
      <c r="O28" s="35">
        <f t="shared" si="4"/>
        <v>0</v>
      </c>
    </row>
    <row r="29" spans="2:15" ht="12.6" thickBot="1" x14ac:dyDescent="0.45">
      <c r="C29" s="43">
        <f>SUM(C19:C28)</f>
        <v>54075</v>
      </c>
      <c r="D29" s="43">
        <f t="shared" ref="D29" si="5">SUM(D19:D28)</f>
        <v>54075</v>
      </c>
      <c r="E29" s="43">
        <f t="shared" ref="E29" si="6">SUM(E19:E28)</f>
        <v>54075</v>
      </c>
      <c r="F29" s="43">
        <f t="shared" ref="F29" si="7">SUM(F19:F28)</f>
        <v>54075</v>
      </c>
      <c r="G29" s="43">
        <f t="shared" ref="G29" si="8">SUM(G19:G28)</f>
        <v>54075</v>
      </c>
      <c r="H29" s="43">
        <f t="shared" ref="H29" si="9">SUM(H19:H28)</f>
        <v>54075</v>
      </c>
      <c r="I29" s="43">
        <f t="shared" ref="I29" si="10">SUM(I19:I28)</f>
        <v>54075</v>
      </c>
      <c r="J29" s="43">
        <f t="shared" ref="J29" si="11">SUM(J19:J28)</f>
        <v>54075</v>
      </c>
      <c r="K29" s="43">
        <f t="shared" ref="K29" si="12">SUM(K19:K28)</f>
        <v>54075</v>
      </c>
      <c r="L29" s="43">
        <f t="shared" ref="L29" si="13">SUM(L19:L28)</f>
        <v>54075</v>
      </c>
      <c r="M29" s="43">
        <f t="shared" ref="M29" si="14">SUM(M19:M28)</f>
        <v>54075</v>
      </c>
      <c r="N29" s="43">
        <f t="shared" ref="N29" si="15">SUM(N19:N28)</f>
        <v>54075</v>
      </c>
      <c r="O29" s="43">
        <f t="shared" ref="O29" si="16">SUM(O19:O28)</f>
        <v>648900</v>
      </c>
    </row>
    <row r="30" spans="2:15" ht="14.4" thickTop="1" thickBot="1" x14ac:dyDescent="0.5">
      <c r="B30" s="30" t="s">
        <v>16</v>
      </c>
      <c r="C30" s="36" t="s">
        <v>72</v>
      </c>
      <c r="D30" s="2"/>
      <c r="E30" s="37">
        <v>0.04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3.8" x14ac:dyDescent="0.45">
      <c r="B31" s="29" t="str">
        <f>B18</f>
        <v>Producto / Unidades a vender</v>
      </c>
      <c r="C31" s="30" t="str">
        <f>C18</f>
        <v>Mes 1</v>
      </c>
      <c r="D31" s="30" t="str">
        <f t="shared" ref="D31:N31" si="17">D18</f>
        <v>Mes 2</v>
      </c>
      <c r="E31" s="30" t="str">
        <f t="shared" si="17"/>
        <v>Mes 3</v>
      </c>
      <c r="F31" s="30" t="str">
        <f t="shared" si="17"/>
        <v>Mes 4</v>
      </c>
      <c r="G31" s="30" t="str">
        <f t="shared" si="17"/>
        <v>Mes 5</v>
      </c>
      <c r="H31" s="30" t="str">
        <f t="shared" si="17"/>
        <v>Mes 6</v>
      </c>
      <c r="I31" s="30" t="str">
        <f t="shared" si="17"/>
        <v>Mes 7</v>
      </c>
      <c r="J31" s="30" t="str">
        <f t="shared" si="17"/>
        <v>Mes 8</v>
      </c>
      <c r="K31" s="30" t="str">
        <f t="shared" si="17"/>
        <v>Mes 9</v>
      </c>
      <c r="L31" s="30" t="str">
        <f t="shared" si="17"/>
        <v>Mes 10</v>
      </c>
      <c r="M31" s="30" t="str">
        <f t="shared" si="17"/>
        <v>Mes 11</v>
      </c>
      <c r="N31" s="30" t="str">
        <f t="shared" si="17"/>
        <v>Mes 12</v>
      </c>
      <c r="O31" s="30" t="s">
        <v>1</v>
      </c>
    </row>
    <row r="32" spans="2:15" ht="13.8" x14ac:dyDescent="0.45">
      <c r="B32" s="33" t="str">
        <f>B19</f>
        <v>Producto 1</v>
      </c>
      <c r="C32" s="38">
        <f>'P y CT u'!$C$34*Ventas!C32</f>
        <v>58487.520000000004</v>
      </c>
      <c r="D32" s="38">
        <f>'P y CT u'!$C$34*Ventas!D32</f>
        <v>58487.520000000004</v>
      </c>
      <c r="E32" s="38">
        <f>'P y CT u'!$C$34*Ventas!E32</f>
        <v>58487.520000000004</v>
      </c>
      <c r="F32" s="38">
        <f>'P y CT u'!$C$34*Ventas!F32</f>
        <v>58487.520000000004</v>
      </c>
      <c r="G32" s="38">
        <f>'P y CT u'!$C$34*Ventas!G32</f>
        <v>58487.520000000004</v>
      </c>
      <c r="H32" s="38">
        <f>'P y CT u'!$C$34*Ventas!H32</f>
        <v>58487.520000000004</v>
      </c>
      <c r="I32" s="38">
        <f>'P y CT u'!$C$34*Ventas!I32</f>
        <v>58487.520000000004</v>
      </c>
      <c r="J32" s="38">
        <f>'P y CT u'!$C$34*Ventas!J32</f>
        <v>58487.520000000004</v>
      </c>
      <c r="K32" s="38">
        <f>'P y CT u'!$C$34*Ventas!K32</f>
        <v>58487.520000000004</v>
      </c>
      <c r="L32" s="38">
        <f>'P y CT u'!$C$34*Ventas!L32</f>
        <v>58487.520000000004</v>
      </c>
      <c r="M32" s="38">
        <f>'P y CT u'!$C$34*Ventas!M32</f>
        <v>58487.520000000004</v>
      </c>
      <c r="N32" s="38">
        <f>'P y CT u'!$C$34*Ventas!N32</f>
        <v>58487.520000000004</v>
      </c>
      <c r="O32" s="35">
        <f>SUM(C32:N32)</f>
        <v>701850.24000000011</v>
      </c>
    </row>
    <row r="33" spans="2:15" ht="13.8" x14ac:dyDescent="0.45">
      <c r="B33" s="33" t="str">
        <f t="shared" ref="B33:B41" si="18">B20</f>
        <v>Producto 2</v>
      </c>
      <c r="C33" s="38">
        <f>'P y CT u'!$C$35*Ventas!C33</f>
        <v>0</v>
      </c>
      <c r="D33" s="38">
        <f>'P y CT u'!$C$35*Ventas!D33</f>
        <v>0</v>
      </c>
      <c r="E33" s="38">
        <f>'P y CT u'!$C$35*Ventas!E33</f>
        <v>0</v>
      </c>
      <c r="F33" s="38">
        <f>'P y CT u'!$C$35*Ventas!F33</f>
        <v>0</v>
      </c>
      <c r="G33" s="38">
        <f>'P y CT u'!$C$35*Ventas!G33</f>
        <v>0</v>
      </c>
      <c r="H33" s="38">
        <f>'P y CT u'!$C$35*Ventas!H33</f>
        <v>0</v>
      </c>
      <c r="I33" s="38">
        <f>'P y CT u'!$C$35*Ventas!I33</f>
        <v>0</v>
      </c>
      <c r="J33" s="38">
        <f>'P y CT u'!$C$35*Ventas!J33</f>
        <v>0</v>
      </c>
      <c r="K33" s="38">
        <f>'P y CT u'!$C$35*Ventas!K33</f>
        <v>0</v>
      </c>
      <c r="L33" s="38">
        <f>'P y CT u'!$C$35*Ventas!L33</f>
        <v>0</v>
      </c>
      <c r="M33" s="38">
        <f>'P y CT u'!$C$35*Ventas!M33</f>
        <v>0</v>
      </c>
      <c r="N33" s="38">
        <f>'P y CT u'!$C$35*Ventas!N33</f>
        <v>0</v>
      </c>
      <c r="O33" s="35">
        <f t="shared" ref="O33:O41" si="19">SUM(C33:N33)</f>
        <v>0</v>
      </c>
    </row>
    <row r="34" spans="2:15" ht="13.8" x14ac:dyDescent="0.45">
      <c r="B34" s="33" t="str">
        <f t="shared" si="18"/>
        <v>Producto 3</v>
      </c>
      <c r="C34" s="38">
        <f>'P y CT u'!$C$36*Ventas!C34</f>
        <v>0</v>
      </c>
      <c r="D34" s="38">
        <f>'P y CT u'!$C$36*Ventas!D34</f>
        <v>0</v>
      </c>
      <c r="E34" s="38">
        <f>'P y CT u'!$C$36*Ventas!E34</f>
        <v>0</v>
      </c>
      <c r="F34" s="38">
        <f>'P y CT u'!$C$36*Ventas!F34</f>
        <v>0</v>
      </c>
      <c r="G34" s="38">
        <f>'P y CT u'!$C$36*Ventas!G34</f>
        <v>0</v>
      </c>
      <c r="H34" s="38">
        <f>'P y CT u'!$C$36*Ventas!H34</f>
        <v>0</v>
      </c>
      <c r="I34" s="38">
        <f>'P y CT u'!$C$36*Ventas!I34</f>
        <v>0</v>
      </c>
      <c r="J34" s="38">
        <f>'P y CT u'!$C$36*Ventas!J34</f>
        <v>0</v>
      </c>
      <c r="K34" s="38">
        <f>'P y CT u'!$C$36*Ventas!K34</f>
        <v>0</v>
      </c>
      <c r="L34" s="38">
        <f>'P y CT u'!$C$36*Ventas!L34</f>
        <v>0</v>
      </c>
      <c r="M34" s="38">
        <f>'P y CT u'!$C$36*Ventas!M34</f>
        <v>0</v>
      </c>
      <c r="N34" s="38">
        <f>'P y CT u'!$C$36*Ventas!N34</f>
        <v>0</v>
      </c>
      <c r="O34" s="35">
        <f t="shared" si="19"/>
        <v>0</v>
      </c>
    </row>
    <row r="35" spans="2:15" ht="13.8" x14ac:dyDescent="0.45">
      <c r="B35" s="33" t="str">
        <f t="shared" si="18"/>
        <v>Producto 4</v>
      </c>
      <c r="C35" s="38">
        <f>'P y CT u'!$C$37*Ventas!C35</f>
        <v>0</v>
      </c>
      <c r="D35" s="38">
        <f>'P y CT u'!$C$37*Ventas!D35</f>
        <v>0</v>
      </c>
      <c r="E35" s="38">
        <f>'P y CT u'!$C$37*Ventas!E35</f>
        <v>0</v>
      </c>
      <c r="F35" s="38">
        <f>'P y CT u'!$C$37*Ventas!F35</f>
        <v>0</v>
      </c>
      <c r="G35" s="38">
        <f>'P y CT u'!$C$37*Ventas!G35</f>
        <v>0</v>
      </c>
      <c r="H35" s="38">
        <f>'P y CT u'!$C$37*Ventas!H35</f>
        <v>0</v>
      </c>
      <c r="I35" s="38">
        <f>'P y CT u'!$C$37*Ventas!I35</f>
        <v>0</v>
      </c>
      <c r="J35" s="38">
        <f>'P y CT u'!$C$37*Ventas!J35</f>
        <v>0</v>
      </c>
      <c r="K35" s="38">
        <f>'P y CT u'!$C$37*Ventas!K35</f>
        <v>0</v>
      </c>
      <c r="L35" s="38">
        <f>'P y CT u'!$C$37*Ventas!L35</f>
        <v>0</v>
      </c>
      <c r="M35" s="38">
        <f>'P y CT u'!$C$37*Ventas!M35</f>
        <v>0</v>
      </c>
      <c r="N35" s="38">
        <f>'P y CT u'!$C$37*Ventas!N35</f>
        <v>0</v>
      </c>
      <c r="O35" s="35">
        <f t="shared" si="19"/>
        <v>0</v>
      </c>
    </row>
    <row r="36" spans="2:15" ht="13.8" x14ac:dyDescent="0.45">
      <c r="B36" s="33" t="str">
        <f t="shared" si="18"/>
        <v>Producto 5</v>
      </c>
      <c r="C36" s="38">
        <f>'P y CT u'!$C$38*Ventas!C36</f>
        <v>0</v>
      </c>
      <c r="D36" s="38">
        <f>'P y CT u'!$C$38*Ventas!D36</f>
        <v>0</v>
      </c>
      <c r="E36" s="38">
        <f>'P y CT u'!$C$38*Ventas!E36</f>
        <v>0</v>
      </c>
      <c r="F36" s="38">
        <f>'P y CT u'!$C$38*Ventas!F36</f>
        <v>0</v>
      </c>
      <c r="G36" s="38">
        <f>'P y CT u'!$C$38*Ventas!G36</f>
        <v>0</v>
      </c>
      <c r="H36" s="38">
        <f>'P y CT u'!$C$38*Ventas!H36</f>
        <v>0</v>
      </c>
      <c r="I36" s="38">
        <f>'P y CT u'!$C$38*Ventas!I36</f>
        <v>0</v>
      </c>
      <c r="J36" s="38">
        <f>'P y CT u'!$C$38*Ventas!J36</f>
        <v>0</v>
      </c>
      <c r="K36" s="38">
        <f>'P y CT u'!$C$38*Ventas!K36</f>
        <v>0</v>
      </c>
      <c r="L36" s="38">
        <f>'P y CT u'!$C$38*Ventas!L36</f>
        <v>0</v>
      </c>
      <c r="M36" s="38">
        <f>'P y CT u'!$C$38*Ventas!M36</f>
        <v>0</v>
      </c>
      <c r="N36" s="38">
        <f>'P y CT u'!$C$38*Ventas!N36</f>
        <v>0</v>
      </c>
      <c r="O36" s="35">
        <f t="shared" si="19"/>
        <v>0</v>
      </c>
    </row>
    <row r="37" spans="2:15" ht="13.8" x14ac:dyDescent="0.45">
      <c r="B37" s="33" t="str">
        <f t="shared" si="18"/>
        <v>Producto 6</v>
      </c>
      <c r="C37" s="38">
        <f>'P y CT u'!$C$39*Ventas!C37</f>
        <v>0</v>
      </c>
      <c r="D37" s="38">
        <f>'P y CT u'!$C$39*Ventas!D37</f>
        <v>0</v>
      </c>
      <c r="E37" s="38">
        <f>'P y CT u'!$C$39*Ventas!E37</f>
        <v>0</v>
      </c>
      <c r="F37" s="38">
        <f>'P y CT u'!$C$39*Ventas!F37</f>
        <v>0</v>
      </c>
      <c r="G37" s="38">
        <f>'P y CT u'!$C$39*Ventas!G37</f>
        <v>0</v>
      </c>
      <c r="H37" s="38">
        <f>'P y CT u'!$C$39*Ventas!H37</f>
        <v>0</v>
      </c>
      <c r="I37" s="38">
        <f>'P y CT u'!$C$39*Ventas!I37</f>
        <v>0</v>
      </c>
      <c r="J37" s="38">
        <f>'P y CT u'!$C$39*Ventas!J37</f>
        <v>0</v>
      </c>
      <c r="K37" s="38">
        <f>'P y CT u'!$C$39*Ventas!K37</f>
        <v>0</v>
      </c>
      <c r="L37" s="38">
        <f>'P y CT u'!$C$39*Ventas!L37</f>
        <v>0</v>
      </c>
      <c r="M37" s="38">
        <f>'P y CT u'!$C$39*Ventas!M37</f>
        <v>0</v>
      </c>
      <c r="N37" s="38">
        <f>'P y CT u'!$C$39*Ventas!N37</f>
        <v>0</v>
      </c>
      <c r="O37" s="35">
        <f t="shared" si="19"/>
        <v>0</v>
      </c>
    </row>
    <row r="38" spans="2:15" ht="13.8" x14ac:dyDescent="0.45">
      <c r="B38" s="33" t="str">
        <f t="shared" si="18"/>
        <v>Producto 7</v>
      </c>
      <c r="C38" s="38">
        <f>'P y CT u'!$C$40*Ventas!C38</f>
        <v>0</v>
      </c>
      <c r="D38" s="38">
        <f>'P y CT u'!$C$40*Ventas!D38</f>
        <v>0</v>
      </c>
      <c r="E38" s="38">
        <f>'P y CT u'!$C$40*Ventas!E38</f>
        <v>0</v>
      </c>
      <c r="F38" s="38">
        <f>'P y CT u'!$C$40*Ventas!F38</f>
        <v>0</v>
      </c>
      <c r="G38" s="38">
        <f>'P y CT u'!$C$40*Ventas!G38</f>
        <v>0</v>
      </c>
      <c r="H38" s="38">
        <f>'P y CT u'!$C$40*Ventas!H38</f>
        <v>0</v>
      </c>
      <c r="I38" s="38">
        <f>'P y CT u'!$C$40*Ventas!I38</f>
        <v>0</v>
      </c>
      <c r="J38" s="38">
        <f>'P y CT u'!$C$40*Ventas!J38</f>
        <v>0</v>
      </c>
      <c r="K38" s="38">
        <f>'P y CT u'!$C$40*Ventas!K38</f>
        <v>0</v>
      </c>
      <c r="L38" s="38">
        <f>'P y CT u'!$C$40*Ventas!L38</f>
        <v>0</v>
      </c>
      <c r="M38" s="38">
        <f>'P y CT u'!$C$40*Ventas!M38</f>
        <v>0</v>
      </c>
      <c r="N38" s="38">
        <f>'P y CT u'!$C$40*Ventas!N38</f>
        <v>0</v>
      </c>
      <c r="O38" s="35">
        <f t="shared" si="19"/>
        <v>0</v>
      </c>
    </row>
    <row r="39" spans="2:15" ht="13.8" x14ac:dyDescent="0.45">
      <c r="B39" s="33" t="str">
        <f t="shared" si="18"/>
        <v>Producto 8</v>
      </c>
      <c r="C39" s="38">
        <f>'P y CT u'!$C$41*Ventas!C39</f>
        <v>0</v>
      </c>
      <c r="D39" s="38">
        <f>'P y CT u'!$C$41*Ventas!D39</f>
        <v>0</v>
      </c>
      <c r="E39" s="38">
        <f>'P y CT u'!$C$41*Ventas!E39</f>
        <v>0</v>
      </c>
      <c r="F39" s="38">
        <f>'P y CT u'!$C$41*Ventas!F39</f>
        <v>0</v>
      </c>
      <c r="G39" s="38">
        <f>'P y CT u'!$C$41*Ventas!G39</f>
        <v>0</v>
      </c>
      <c r="H39" s="38">
        <f>'P y CT u'!$C$41*Ventas!H39</f>
        <v>0</v>
      </c>
      <c r="I39" s="38">
        <f>'P y CT u'!$C$41*Ventas!I39</f>
        <v>0</v>
      </c>
      <c r="J39" s="38">
        <f>'P y CT u'!$C$41*Ventas!J39</f>
        <v>0</v>
      </c>
      <c r="K39" s="38">
        <f>'P y CT u'!$C$41*Ventas!K39</f>
        <v>0</v>
      </c>
      <c r="L39" s="38">
        <f>'P y CT u'!$C$41*Ventas!L39</f>
        <v>0</v>
      </c>
      <c r="M39" s="38">
        <f>'P y CT u'!$C$41*Ventas!M39</f>
        <v>0</v>
      </c>
      <c r="N39" s="38">
        <f>'P y CT u'!$C$41*Ventas!N39</f>
        <v>0</v>
      </c>
      <c r="O39" s="35">
        <f t="shared" si="19"/>
        <v>0</v>
      </c>
    </row>
    <row r="40" spans="2:15" ht="13.8" x14ac:dyDescent="0.45">
      <c r="B40" s="33" t="str">
        <f t="shared" si="18"/>
        <v>Producto 9</v>
      </c>
      <c r="C40" s="38">
        <f>'P y CT u'!$C$42*Ventas!C40</f>
        <v>0</v>
      </c>
      <c r="D40" s="38">
        <f>'P y CT u'!$C$42*Ventas!D40</f>
        <v>0</v>
      </c>
      <c r="E40" s="38">
        <f>'P y CT u'!$C$42*Ventas!E40</f>
        <v>0</v>
      </c>
      <c r="F40" s="38">
        <f>'P y CT u'!$C$42*Ventas!F40</f>
        <v>0</v>
      </c>
      <c r="G40" s="38">
        <f>'P y CT u'!$C$42*Ventas!G40</f>
        <v>0</v>
      </c>
      <c r="H40" s="38">
        <f>'P y CT u'!$C$42*Ventas!H40</f>
        <v>0</v>
      </c>
      <c r="I40" s="38">
        <f>'P y CT u'!$C$42*Ventas!I40</f>
        <v>0</v>
      </c>
      <c r="J40" s="38">
        <f>'P y CT u'!$C$42*Ventas!J40</f>
        <v>0</v>
      </c>
      <c r="K40" s="38">
        <f>'P y CT u'!$C$42*Ventas!K40</f>
        <v>0</v>
      </c>
      <c r="L40" s="38">
        <f>'P y CT u'!$C$42*Ventas!L40</f>
        <v>0</v>
      </c>
      <c r="M40" s="38">
        <f>'P y CT u'!$C$42*Ventas!M40</f>
        <v>0</v>
      </c>
      <c r="N40" s="38">
        <f>'P y CT u'!$C$42*Ventas!N40</f>
        <v>0</v>
      </c>
      <c r="O40" s="35">
        <f t="shared" si="19"/>
        <v>0</v>
      </c>
    </row>
    <row r="41" spans="2:15" ht="13.8" x14ac:dyDescent="0.45">
      <c r="B41" s="33" t="str">
        <f t="shared" si="18"/>
        <v>Producto 10</v>
      </c>
      <c r="C41" s="38">
        <f>'P y CT u'!$C$43*Ventas!C41</f>
        <v>0</v>
      </c>
      <c r="D41" s="38">
        <f>'P y CT u'!$C$43*Ventas!D41</f>
        <v>0</v>
      </c>
      <c r="E41" s="38">
        <f>'P y CT u'!$C$43*Ventas!E41</f>
        <v>0</v>
      </c>
      <c r="F41" s="38">
        <f>'P y CT u'!$C$43*Ventas!F41</f>
        <v>0</v>
      </c>
      <c r="G41" s="38">
        <f>'P y CT u'!$C$43*Ventas!G41</f>
        <v>0</v>
      </c>
      <c r="H41" s="38">
        <f>'P y CT u'!$C$43*Ventas!H41</f>
        <v>0</v>
      </c>
      <c r="I41" s="38">
        <f>'P y CT u'!$C$43*Ventas!I41</f>
        <v>0</v>
      </c>
      <c r="J41" s="38">
        <f>'P y CT u'!$C$43*Ventas!J41</f>
        <v>0</v>
      </c>
      <c r="K41" s="38">
        <f>'P y CT u'!$C$43*Ventas!K41</f>
        <v>0</v>
      </c>
      <c r="L41" s="38">
        <f>'P y CT u'!$C$43*Ventas!L41</f>
        <v>0</v>
      </c>
      <c r="M41" s="38">
        <f>'P y CT u'!$C$43*Ventas!M41</f>
        <v>0</v>
      </c>
      <c r="N41" s="38">
        <f>'P y CT u'!$C$43*Ventas!N41</f>
        <v>0</v>
      </c>
      <c r="O41" s="35">
        <f t="shared" si="19"/>
        <v>0</v>
      </c>
    </row>
    <row r="42" spans="2:15" ht="12.6" thickBot="1" x14ac:dyDescent="0.45">
      <c r="C42" s="43">
        <f>SUM(C32:C41)</f>
        <v>58487.520000000004</v>
      </c>
      <c r="D42" s="43">
        <f t="shared" ref="D42" si="20">SUM(D32:D41)</f>
        <v>58487.520000000004</v>
      </c>
      <c r="E42" s="43">
        <f t="shared" ref="E42" si="21">SUM(E32:E41)</f>
        <v>58487.520000000004</v>
      </c>
      <c r="F42" s="43">
        <f t="shared" ref="F42" si="22">SUM(F32:F41)</f>
        <v>58487.520000000004</v>
      </c>
      <c r="G42" s="43">
        <f t="shared" ref="G42" si="23">SUM(G32:G41)</f>
        <v>58487.520000000004</v>
      </c>
      <c r="H42" s="43">
        <f t="shared" ref="H42" si="24">SUM(H32:H41)</f>
        <v>58487.520000000004</v>
      </c>
      <c r="I42" s="43">
        <f t="shared" ref="I42" si="25">SUM(I32:I41)</f>
        <v>58487.520000000004</v>
      </c>
      <c r="J42" s="43">
        <f t="shared" ref="J42" si="26">SUM(J32:J41)</f>
        <v>58487.520000000004</v>
      </c>
      <c r="K42" s="43">
        <f t="shared" ref="K42" si="27">SUM(K32:K41)</f>
        <v>58487.520000000004</v>
      </c>
      <c r="L42" s="43">
        <f t="shared" ref="L42" si="28">SUM(L32:L41)</f>
        <v>58487.520000000004</v>
      </c>
      <c r="M42" s="43">
        <f t="shared" ref="M42" si="29">SUM(M32:M41)</f>
        <v>58487.520000000004</v>
      </c>
      <c r="N42" s="43">
        <f t="shared" ref="N42" si="30">SUM(N32:N41)</f>
        <v>58487.520000000004</v>
      </c>
      <c r="O42" s="43">
        <f t="shared" ref="O42" si="31">SUM(O32:O41)</f>
        <v>701850.24000000011</v>
      </c>
    </row>
    <row r="43" spans="2:15" ht="14.4" thickTop="1" thickBot="1" x14ac:dyDescent="0.5">
      <c r="B43" s="30" t="s">
        <v>17</v>
      </c>
      <c r="C43" s="36" t="s">
        <v>72</v>
      </c>
      <c r="D43" s="2"/>
      <c r="E43" s="37">
        <v>0.03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3.8" x14ac:dyDescent="0.45">
      <c r="B44" s="29" t="str">
        <f>B31</f>
        <v>Producto / Unidades a vender</v>
      </c>
      <c r="C44" s="30" t="str">
        <f>C31</f>
        <v>Mes 1</v>
      </c>
      <c r="D44" s="30" t="str">
        <f t="shared" ref="D44:N44" si="32">D31</f>
        <v>Mes 2</v>
      </c>
      <c r="E44" s="30" t="str">
        <f t="shared" si="32"/>
        <v>Mes 3</v>
      </c>
      <c r="F44" s="30" t="str">
        <f t="shared" si="32"/>
        <v>Mes 4</v>
      </c>
      <c r="G44" s="30" t="str">
        <f t="shared" si="32"/>
        <v>Mes 5</v>
      </c>
      <c r="H44" s="30" t="str">
        <f t="shared" si="32"/>
        <v>Mes 6</v>
      </c>
      <c r="I44" s="30" t="str">
        <f t="shared" si="32"/>
        <v>Mes 7</v>
      </c>
      <c r="J44" s="30" t="str">
        <f t="shared" si="32"/>
        <v>Mes 8</v>
      </c>
      <c r="K44" s="30" t="str">
        <f t="shared" si="32"/>
        <v>Mes 9</v>
      </c>
      <c r="L44" s="30" t="str">
        <f t="shared" si="32"/>
        <v>Mes 10</v>
      </c>
      <c r="M44" s="30" t="str">
        <f t="shared" si="32"/>
        <v>Mes 11</v>
      </c>
      <c r="N44" s="30" t="str">
        <f t="shared" si="32"/>
        <v>Mes 12</v>
      </c>
      <c r="O44" s="30" t="s">
        <v>1</v>
      </c>
    </row>
    <row r="45" spans="2:15" ht="13.8" x14ac:dyDescent="0.45">
      <c r="B45" s="33" t="str">
        <f>B32</f>
        <v>Producto 1</v>
      </c>
      <c r="C45" s="38">
        <f>'P y CT u'!$C$47*Ventas!C45</f>
        <v>62049.409968</v>
      </c>
      <c r="D45" s="38">
        <f>'P y CT u'!$C$47*Ventas!D45</f>
        <v>62049.409968</v>
      </c>
      <c r="E45" s="38">
        <f>'P y CT u'!$C$47*Ventas!E45</f>
        <v>62049.409968</v>
      </c>
      <c r="F45" s="38">
        <f>'P y CT u'!$C$47*Ventas!F45</f>
        <v>62049.409968</v>
      </c>
      <c r="G45" s="38">
        <f>'P y CT u'!$C$47*Ventas!G45</f>
        <v>62049.409968</v>
      </c>
      <c r="H45" s="38">
        <f>'P y CT u'!$C$47*Ventas!H45</f>
        <v>62049.409968</v>
      </c>
      <c r="I45" s="38">
        <f>'P y CT u'!$C$47*Ventas!I45</f>
        <v>62049.409968</v>
      </c>
      <c r="J45" s="38">
        <f>'P y CT u'!$C$47*Ventas!J45</f>
        <v>62049.409968</v>
      </c>
      <c r="K45" s="38">
        <f>'P y CT u'!$C$47*Ventas!K45</f>
        <v>62049.409968</v>
      </c>
      <c r="L45" s="38">
        <f>'P y CT u'!$C$47*Ventas!L45</f>
        <v>62049.409968</v>
      </c>
      <c r="M45" s="38">
        <f>'P y CT u'!$C$47*Ventas!M45</f>
        <v>62049.409968</v>
      </c>
      <c r="N45" s="38">
        <f>'P y CT u'!$C$47*Ventas!N45</f>
        <v>62049.409968</v>
      </c>
      <c r="O45" s="35">
        <f>SUM(C45:N45)</f>
        <v>744592.91961600014</v>
      </c>
    </row>
    <row r="46" spans="2:15" ht="13.8" x14ac:dyDescent="0.45">
      <c r="B46" s="33" t="str">
        <f t="shared" ref="B46:B54" si="33">B33</f>
        <v>Producto 2</v>
      </c>
      <c r="C46" s="38">
        <f>'P y CT u'!$C$48*Ventas!C46</f>
        <v>0</v>
      </c>
      <c r="D46" s="38">
        <f>'P y CT u'!$C$48*Ventas!D46</f>
        <v>0</v>
      </c>
      <c r="E46" s="38">
        <f>'P y CT u'!$C$48*Ventas!E46</f>
        <v>0</v>
      </c>
      <c r="F46" s="38">
        <f>'P y CT u'!$C$48*Ventas!F46</f>
        <v>0</v>
      </c>
      <c r="G46" s="38">
        <f>'P y CT u'!$C$48*Ventas!G46</f>
        <v>0</v>
      </c>
      <c r="H46" s="38">
        <f>'P y CT u'!$C$48*Ventas!H46</f>
        <v>0</v>
      </c>
      <c r="I46" s="38">
        <f>'P y CT u'!$C$48*Ventas!I46</f>
        <v>0</v>
      </c>
      <c r="J46" s="38">
        <f>'P y CT u'!$C$48*Ventas!J46</f>
        <v>0</v>
      </c>
      <c r="K46" s="38">
        <f>'P y CT u'!$C$48*Ventas!K46</f>
        <v>0</v>
      </c>
      <c r="L46" s="38">
        <f>'P y CT u'!$C$48*Ventas!L46</f>
        <v>0</v>
      </c>
      <c r="M46" s="38">
        <f>'P y CT u'!$C$48*Ventas!M46</f>
        <v>0</v>
      </c>
      <c r="N46" s="38">
        <f>'P y CT u'!$C$48*Ventas!N46</f>
        <v>0</v>
      </c>
      <c r="O46" s="35">
        <f t="shared" ref="O46:O54" si="34">SUM(C46:N46)</f>
        <v>0</v>
      </c>
    </row>
    <row r="47" spans="2:15" ht="13.8" x14ac:dyDescent="0.45">
      <c r="B47" s="33" t="str">
        <f t="shared" si="33"/>
        <v>Producto 3</v>
      </c>
      <c r="C47" s="38">
        <f>'P y CT u'!$C$49*Ventas!C47</f>
        <v>0</v>
      </c>
      <c r="D47" s="38">
        <f>'P y CT u'!$C$49*Ventas!D47</f>
        <v>0</v>
      </c>
      <c r="E47" s="38">
        <f>'P y CT u'!$C$49*Ventas!E47</f>
        <v>0</v>
      </c>
      <c r="F47" s="38">
        <f>'P y CT u'!$C$49*Ventas!F47</f>
        <v>0</v>
      </c>
      <c r="G47" s="38">
        <f>'P y CT u'!$C$49*Ventas!G47</f>
        <v>0</v>
      </c>
      <c r="H47" s="38">
        <f>'P y CT u'!$C$49*Ventas!H47</f>
        <v>0</v>
      </c>
      <c r="I47" s="38">
        <f>'P y CT u'!$C$49*Ventas!I47</f>
        <v>0</v>
      </c>
      <c r="J47" s="38">
        <f>'P y CT u'!$C$49*Ventas!J47</f>
        <v>0</v>
      </c>
      <c r="K47" s="38">
        <f>'P y CT u'!$C$49*Ventas!K47</f>
        <v>0</v>
      </c>
      <c r="L47" s="38">
        <f>'P y CT u'!$C$49*Ventas!L47</f>
        <v>0</v>
      </c>
      <c r="M47" s="38">
        <f>'P y CT u'!$C$49*Ventas!M47</f>
        <v>0</v>
      </c>
      <c r="N47" s="38">
        <f>'P y CT u'!$C$49*Ventas!N47</f>
        <v>0</v>
      </c>
      <c r="O47" s="35">
        <f t="shared" si="34"/>
        <v>0</v>
      </c>
    </row>
    <row r="48" spans="2:15" ht="13.8" x14ac:dyDescent="0.45">
      <c r="B48" s="33" t="str">
        <f t="shared" si="33"/>
        <v>Producto 4</v>
      </c>
      <c r="C48" s="38">
        <f>'P y CT u'!$C$50*Ventas!C48</f>
        <v>0</v>
      </c>
      <c r="D48" s="38">
        <f>'P y CT u'!$C$50*Ventas!D48</f>
        <v>0</v>
      </c>
      <c r="E48" s="38">
        <f>'P y CT u'!$C$50*Ventas!E48</f>
        <v>0</v>
      </c>
      <c r="F48" s="38">
        <f>'P y CT u'!$C$50*Ventas!F48</f>
        <v>0</v>
      </c>
      <c r="G48" s="38">
        <f>'P y CT u'!$C$50*Ventas!G48</f>
        <v>0</v>
      </c>
      <c r="H48" s="38">
        <f>'P y CT u'!$C$50*Ventas!H48</f>
        <v>0</v>
      </c>
      <c r="I48" s="38">
        <f>'P y CT u'!$C$50*Ventas!I48</f>
        <v>0</v>
      </c>
      <c r="J48" s="38">
        <f>'P y CT u'!$C$50*Ventas!J48</f>
        <v>0</v>
      </c>
      <c r="K48" s="38">
        <f>'P y CT u'!$C$50*Ventas!K48</f>
        <v>0</v>
      </c>
      <c r="L48" s="38">
        <f>'P y CT u'!$C$50*Ventas!L48</f>
        <v>0</v>
      </c>
      <c r="M48" s="38">
        <f>'P y CT u'!$C$50*Ventas!M48</f>
        <v>0</v>
      </c>
      <c r="N48" s="38">
        <f>'P y CT u'!$C$50*Ventas!N48</f>
        <v>0</v>
      </c>
      <c r="O48" s="35">
        <f t="shared" si="34"/>
        <v>0</v>
      </c>
    </row>
    <row r="49" spans="2:15" ht="13.8" x14ac:dyDescent="0.45">
      <c r="B49" s="33" t="str">
        <f t="shared" si="33"/>
        <v>Producto 5</v>
      </c>
      <c r="C49" s="38">
        <f>'P y CT u'!$C$51*Ventas!C49</f>
        <v>0</v>
      </c>
      <c r="D49" s="38">
        <f>'P y CT u'!$C$51*Ventas!D49</f>
        <v>0</v>
      </c>
      <c r="E49" s="38">
        <f>'P y CT u'!$C$51*Ventas!E49</f>
        <v>0</v>
      </c>
      <c r="F49" s="38">
        <f>'P y CT u'!$C$51*Ventas!F49</f>
        <v>0</v>
      </c>
      <c r="G49" s="38">
        <f>'P y CT u'!$C$51*Ventas!G49</f>
        <v>0</v>
      </c>
      <c r="H49" s="38">
        <f>'P y CT u'!$C$51*Ventas!H49</f>
        <v>0</v>
      </c>
      <c r="I49" s="38">
        <f>'P y CT u'!$C$51*Ventas!I49</f>
        <v>0</v>
      </c>
      <c r="J49" s="38">
        <f>'P y CT u'!$C$51*Ventas!J49</f>
        <v>0</v>
      </c>
      <c r="K49" s="38">
        <f>'P y CT u'!$C$51*Ventas!K49</f>
        <v>0</v>
      </c>
      <c r="L49" s="38">
        <f>'P y CT u'!$C$51*Ventas!L49</f>
        <v>0</v>
      </c>
      <c r="M49" s="38">
        <f>'P y CT u'!$C$51*Ventas!M49</f>
        <v>0</v>
      </c>
      <c r="N49" s="38">
        <f>'P y CT u'!$C$51*Ventas!N49</f>
        <v>0</v>
      </c>
      <c r="O49" s="35">
        <f t="shared" si="34"/>
        <v>0</v>
      </c>
    </row>
    <row r="50" spans="2:15" ht="13.8" x14ac:dyDescent="0.45">
      <c r="B50" s="33" t="str">
        <f t="shared" si="33"/>
        <v>Producto 6</v>
      </c>
      <c r="C50" s="38">
        <f>'P y CT u'!$C$52*Ventas!C50</f>
        <v>0</v>
      </c>
      <c r="D50" s="38">
        <f>'P y CT u'!$C$52*Ventas!D50</f>
        <v>0</v>
      </c>
      <c r="E50" s="38">
        <f>'P y CT u'!$C$52*Ventas!E50</f>
        <v>0</v>
      </c>
      <c r="F50" s="38">
        <f>'P y CT u'!$C$52*Ventas!F50</f>
        <v>0</v>
      </c>
      <c r="G50" s="38">
        <f>'P y CT u'!$C$52*Ventas!G50</f>
        <v>0</v>
      </c>
      <c r="H50" s="38">
        <f>'P y CT u'!$C$52*Ventas!H50</f>
        <v>0</v>
      </c>
      <c r="I50" s="38">
        <f>'P y CT u'!$C$52*Ventas!I50</f>
        <v>0</v>
      </c>
      <c r="J50" s="38">
        <f>'P y CT u'!$C$52*Ventas!J50</f>
        <v>0</v>
      </c>
      <c r="K50" s="38">
        <f>'P y CT u'!$C$52*Ventas!K50</f>
        <v>0</v>
      </c>
      <c r="L50" s="38">
        <f>'P y CT u'!$C$52*Ventas!L50</f>
        <v>0</v>
      </c>
      <c r="M50" s="38">
        <f>'P y CT u'!$C$52*Ventas!M50</f>
        <v>0</v>
      </c>
      <c r="N50" s="38">
        <f>'P y CT u'!$C$52*Ventas!N50</f>
        <v>0</v>
      </c>
      <c r="O50" s="35">
        <f t="shared" si="34"/>
        <v>0</v>
      </c>
    </row>
    <row r="51" spans="2:15" ht="13.8" x14ac:dyDescent="0.45">
      <c r="B51" s="33" t="str">
        <f t="shared" si="33"/>
        <v>Producto 7</v>
      </c>
      <c r="C51" s="38">
        <f>'P y CT u'!$C$53*Ventas!C51</f>
        <v>0</v>
      </c>
      <c r="D51" s="38">
        <f>'P y CT u'!$C$53*Ventas!D51</f>
        <v>0</v>
      </c>
      <c r="E51" s="38">
        <f>'P y CT u'!$C$53*Ventas!E51</f>
        <v>0</v>
      </c>
      <c r="F51" s="38">
        <f>'P y CT u'!$C$53*Ventas!F51</f>
        <v>0</v>
      </c>
      <c r="G51" s="38">
        <f>'P y CT u'!$C$53*Ventas!G51</f>
        <v>0</v>
      </c>
      <c r="H51" s="38">
        <f>'P y CT u'!$C$53*Ventas!H51</f>
        <v>0</v>
      </c>
      <c r="I51" s="38">
        <f>'P y CT u'!$C$53*Ventas!I51</f>
        <v>0</v>
      </c>
      <c r="J51" s="38">
        <f>'P y CT u'!$C$53*Ventas!J51</f>
        <v>0</v>
      </c>
      <c r="K51" s="38">
        <f>'P y CT u'!$C$53*Ventas!K51</f>
        <v>0</v>
      </c>
      <c r="L51" s="38">
        <f>'P y CT u'!$C$53*Ventas!L51</f>
        <v>0</v>
      </c>
      <c r="M51" s="38">
        <f>'P y CT u'!$C$53*Ventas!M51</f>
        <v>0</v>
      </c>
      <c r="N51" s="38">
        <f>'P y CT u'!$C$53*Ventas!N51</f>
        <v>0</v>
      </c>
      <c r="O51" s="35">
        <f t="shared" si="34"/>
        <v>0</v>
      </c>
    </row>
    <row r="52" spans="2:15" ht="13.8" x14ac:dyDescent="0.45">
      <c r="B52" s="33" t="str">
        <f t="shared" si="33"/>
        <v>Producto 8</v>
      </c>
      <c r="C52" s="38">
        <f>'P y CT u'!$C$54*Ventas!C52</f>
        <v>0</v>
      </c>
      <c r="D52" s="38">
        <f>'P y CT u'!$C$54*Ventas!D52</f>
        <v>0</v>
      </c>
      <c r="E52" s="38">
        <f>'P y CT u'!$C$54*Ventas!E52</f>
        <v>0</v>
      </c>
      <c r="F52" s="38">
        <f>'P y CT u'!$C$54*Ventas!F52</f>
        <v>0</v>
      </c>
      <c r="G52" s="38">
        <f>'P y CT u'!$C$54*Ventas!G52</f>
        <v>0</v>
      </c>
      <c r="H52" s="38">
        <f>'P y CT u'!$C$54*Ventas!H52</f>
        <v>0</v>
      </c>
      <c r="I52" s="38">
        <f>'P y CT u'!$C$54*Ventas!I52</f>
        <v>0</v>
      </c>
      <c r="J52" s="38">
        <f>'P y CT u'!$C$54*Ventas!J52</f>
        <v>0</v>
      </c>
      <c r="K52" s="38">
        <f>'P y CT u'!$C$54*Ventas!K52</f>
        <v>0</v>
      </c>
      <c r="L52" s="38">
        <f>'P y CT u'!$C$54*Ventas!L52</f>
        <v>0</v>
      </c>
      <c r="M52" s="38">
        <f>'P y CT u'!$C$54*Ventas!M52</f>
        <v>0</v>
      </c>
      <c r="N52" s="38">
        <f>'P y CT u'!$C$54*Ventas!N52</f>
        <v>0</v>
      </c>
      <c r="O52" s="35">
        <f t="shared" si="34"/>
        <v>0</v>
      </c>
    </row>
    <row r="53" spans="2:15" ht="13.8" x14ac:dyDescent="0.45">
      <c r="B53" s="33" t="str">
        <f t="shared" si="33"/>
        <v>Producto 9</v>
      </c>
      <c r="C53" s="38">
        <f>'P y CT u'!$C$55*Ventas!C53</f>
        <v>0</v>
      </c>
      <c r="D53" s="38">
        <f>'P y CT u'!$C$55*Ventas!D53</f>
        <v>0</v>
      </c>
      <c r="E53" s="38">
        <f>'P y CT u'!$C$55*Ventas!E53</f>
        <v>0</v>
      </c>
      <c r="F53" s="38">
        <f>'P y CT u'!$C$55*Ventas!F53</f>
        <v>0</v>
      </c>
      <c r="G53" s="38">
        <f>'P y CT u'!$C$55*Ventas!G53</f>
        <v>0</v>
      </c>
      <c r="H53" s="38">
        <f>'P y CT u'!$C$55*Ventas!H53</f>
        <v>0</v>
      </c>
      <c r="I53" s="38">
        <f>'P y CT u'!$C$55*Ventas!I53</f>
        <v>0</v>
      </c>
      <c r="J53" s="38">
        <f>'P y CT u'!$C$55*Ventas!J53</f>
        <v>0</v>
      </c>
      <c r="K53" s="38">
        <f>'P y CT u'!$C$55*Ventas!K53</f>
        <v>0</v>
      </c>
      <c r="L53" s="38">
        <f>'P y CT u'!$C$55*Ventas!L53</f>
        <v>0</v>
      </c>
      <c r="M53" s="38">
        <f>'P y CT u'!$C$55*Ventas!M53</f>
        <v>0</v>
      </c>
      <c r="N53" s="38">
        <f>'P y CT u'!$C$55*Ventas!N53</f>
        <v>0</v>
      </c>
      <c r="O53" s="35">
        <f t="shared" si="34"/>
        <v>0</v>
      </c>
    </row>
    <row r="54" spans="2:15" ht="13.8" x14ac:dyDescent="0.45">
      <c r="B54" s="33" t="str">
        <f t="shared" si="33"/>
        <v>Producto 10</v>
      </c>
      <c r="C54" s="38">
        <f>'P y CT u'!$C$56*Ventas!C54</f>
        <v>0</v>
      </c>
      <c r="D54" s="38">
        <f>'P y CT u'!$C$56*Ventas!D54</f>
        <v>0</v>
      </c>
      <c r="E54" s="38">
        <f>'P y CT u'!$C$56*Ventas!E54</f>
        <v>0</v>
      </c>
      <c r="F54" s="38">
        <f>'P y CT u'!$C$56*Ventas!F54</f>
        <v>0</v>
      </c>
      <c r="G54" s="38">
        <f>'P y CT u'!$C$56*Ventas!G54</f>
        <v>0</v>
      </c>
      <c r="H54" s="38">
        <f>'P y CT u'!$C$56*Ventas!H54</f>
        <v>0</v>
      </c>
      <c r="I54" s="38">
        <f>'P y CT u'!$C$56*Ventas!I54</f>
        <v>0</v>
      </c>
      <c r="J54" s="38">
        <f>'P y CT u'!$C$56*Ventas!J54</f>
        <v>0</v>
      </c>
      <c r="K54" s="38">
        <f>'P y CT u'!$C$56*Ventas!K54</f>
        <v>0</v>
      </c>
      <c r="L54" s="38">
        <f>'P y CT u'!$C$56*Ventas!L54</f>
        <v>0</v>
      </c>
      <c r="M54" s="38">
        <f>'P y CT u'!$C$56*Ventas!M54</f>
        <v>0</v>
      </c>
      <c r="N54" s="38">
        <f>'P y CT u'!$C$56*Ventas!N54</f>
        <v>0</v>
      </c>
      <c r="O54" s="35">
        <f t="shared" si="34"/>
        <v>0</v>
      </c>
    </row>
    <row r="55" spans="2:15" ht="12.6" thickBot="1" x14ac:dyDescent="0.45">
      <c r="C55" s="43">
        <f>SUM(C45:C54)</f>
        <v>62049.409968</v>
      </c>
      <c r="D55" s="43">
        <f t="shared" ref="D55" si="35">SUM(D45:D54)</f>
        <v>62049.409968</v>
      </c>
      <c r="E55" s="43">
        <f t="shared" ref="E55" si="36">SUM(E45:E54)</f>
        <v>62049.409968</v>
      </c>
      <c r="F55" s="43">
        <f t="shared" ref="F55" si="37">SUM(F45:F54)</f>
        <v>62049.409968</v>
      </c>
      <c r="G55" s="43">
        <f t="shared" ref="G55" si="38">SUM(G45:G54)</f>
        <v>62049.409968</v>
      </c>
      <c r="H55" s="43">
        <f t="shared" ref="H55" si="39">SUM(H45:H54)</f>
        <v>62049.409968</v>
      </c>
      <c r="I55" s="43">
        <f t="shared" ref="I55" si="40">SUM(I45:I54)</f>
        <v>62049.409968</v>
      </c>
      <c r="J55" s="43">
        <f t="shared" ref="J55" si="41">SUM(J45:J54)</f>
        <v>62049.409968</v>
      </c>
      <c r="K55" s="43">
        <f t="shared" ref="K55" si="42">SUM(K45:K54)</f>
        <v>62049.409968</v>
      </c>
      <c r="L55" s="43">
        <f t="shared" ref="L55" si="43">SUM(L45:L54)</f>
        <v>62049.409968</v>
      </c>
      <c r="M55" s="43">
        <f t="shared" ref="M55" si="44">SUM(M45:M54)</f>
        <v>62049.409968</v>
      </c>
      <c r="N55" s="43">
        <f t="shared" ref="N55" si="45">SUM(N45:N54)</f>
        <v>62049.409968</v>
      </c>
      <c r="O55" s="43">
        <f t="shared" ref="O55" si="46">SUM(O45:O54)</f>
        <v>744592.91961600014</v>
      </c>
    </row>
    <row r="56" spans="2:15" ht="14.4" thickTop="1" thickBot="1" x14ac:dyDescent="0.5">
      <c r="B56" s="30" t="s">
        <v>73</v>
      </c>
      <c r="C56" s="36" t="s">
        <v>72</v>
      </c>
      <c r="D56" s="2"/>
      <c r="E56" s="37">
        <v>0.03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3.8" x14ac:dyDescent="0.45">
      <c r="B57" s="29" t="str">
        <f>B44</f>
        <v>Producto / Unidades a vender</v>
      </c>
      <c r="C57" s="30" t="str">
        <f>C44</f>
        <v>Mes 1</v>
      </c>
      <c r="D57" s="30" t="str">
        <f t="shared" ref="D57:N57" si="47">D44</f>
        <v>Mes 2</v>
      </c>
      <c r="E57" s="30" t="str">
        <f t="shared" si="47"/>
        <v>Mes 3</v>
      </c>
      <c r="F57" s="30" t="str">
        <f t="shared" si="47"/>
        <v>Mes 4</v>
      </c>
      <c r="G57" s="30" t="str">
        <f t="shared" si="47"/>
        <v>Mes 5</v>
      </c>
      <c r="H57" s="30" t="str">
        <f t="shared" si="47"/>
        <v>Mes 6</v>
      </c>
      <c r="I57" s="30" t="str">
        <f t="shared" si="47"/>
        <v>Mes 7</v>
      </c>
      <c r="J57" s="30" t="str">
        <f t="shared" si="47"/>
        <v>Mes 8</v>
      </c>
      <c r="K57" s="30" t="str">
        <f t="shared" si="47"/>
        <v>Mes 9</v>
      </c>
      <c r="L57" s="30" t="str">
        <f t="shared" si="47"/>
        <v>Mes 10</v>
      </c>
      <c r="M57" s="30" t="str">
        <f t="shared" si="47"/>
        <v>Mes 11</v>
      </c>
      <c r="N57" s="30" t="str">
        <f t="shared" si="47"/>
        <v>Mes 12</v>
      </c>
      <c r="O57" s="30" t="s">
        <v>1</v>
      </c>
    </row>
    <row r="58" spans="2:15" ht="13.8" x14ac:dyDescent="0.45">
      <c r="B58" s="33" t="str">
        <f>B45</f>
        <v>Producto 1</v>
      </c>
      <c r="C58" s="38">
        <f>'P y CT u'!$C$60*Ventas!C58</f>
        <v>66467.327957721602</v>
      </c>
      <c r="D58" s="38">
        <f>'P y CT u'!$C$60*Ventas!D58</f>
        <v>66467.327957721602</v>
      </c>
      <c r="E58" s="38">
        <f>'P y CT u'!$C$60*Ventas!E58</f>
        <v>66467.327957721602</v>
      </c>
      <c r="F58" s="38">
        <f>'P y CT u'!$C$60*Ventas!F58</f>
        <v>66467.327957721602</v>
      </c>
      <c r="G58" s="38">
        <f>'P y CT u'!$C$60*Ventas!G58</f>
        <v>66467.327957721602</v>
      </c>
      <c r="H58" s="38">
        <f>'P y CT u'!$C$60*Ventas!H58</f>
        <v>66467.327957721602</v>
      </c>
      <c r="I58" s="38">
        <f>'P y CT u'!$C$60*Ventas!I58</f>
        <v>66467.327957721602</v>
      </c>
      <c r="J58" s="38">
        <f>'P y CT u'!$C$60*Ventas!J58</f>
        <v>66467.327957721602</v>
      </c>
      <c r="K58" s="38">
        <f>'P y CT u'!$C$60*Ventas!K58</f>
        <v>66467.327957721602</v>
      </c>
      <c r="L58" s="38">
        <f>'P y CT u'!$C$60*Ventas!L58</f>
        <v>66467.327957721602</v>
      </c>
      <c r="M58" s="38">
        <f>'P y CT u'!$C$60*Ventas!M58</f>
        <v>66467.327957721602</v>
      </c>
      <c r="N58" s="38">
        <f>'P y CT u'!$C$60*Ventas!N58</f>
        <v>66467.327957721602</v>
      </c>
      <c r="O58" s="35">
        <f>SUM(C58:N58)</f>
        <v>797607.93549265945</v>
      </c>
    </row>
    <row r="59" spans="2:15" ht="13.8" x14ac:dyDescent="0.45">
      <c r="B59" s="33" t="str">
        <f t="shared" ref="B59:B67" si="48">B46</f>
        <v>Producto 2</v>
      </c>
      <c r="C59" s="38">
        <f>'P y CT u'!$C$61*Ventas!C59</f>
        <v>0</v>
      </c>
      <c r="D59" s="38">
        <f>'P y CT u'!$C$61*Ventas!D59</f>
        <v>0</v>
      </c>
      <c r="E59" s="38">
        <f>'P y CT u'!$C$61*Ventas!E59</f>
        <v>0</v>
      </c>
      <c r="F59" s="38">
        <f>'P y CT u'!$C$61*Ventas!F59</f>
        <v>0</v>
      </c>
      <c r="G59" s="38">
        <f>'P y CT u'!$C$61*Ventas!G59</f>
        <v>0</v>
      </c>
      <c r="H59" s="38">
        <f>'P y CT u'!$C$61*Ventas!H59</f>
        <v>0</v>
      </c>
      <c r="I59" s="38">
        <f>'P y CT u'!$C$61*Ventas!I59</f>
        <v>0</v>
      </c>
      <c r="J59" s="38">
        <f>'P y CT u'!$C$61*Ventas!J59</f>
        <v>0</v>
      </c>
      <c r="K59" s="38">
        <f>'P y CT u'!$C$61*Ventas!K59</f>
        <v>0</v>
      </c>
      <c r="L59" s="38">
        <f>'P y CT u'!$C$61*Ventas!L59</f>
        <v>0</v>
      </c>
      <c r="M59" s="38">
        <f>'P y CT u'!$C$61*Ventas!M59</f>
        <v>0</v>
      </c>
      <c r="N59" s="38">
        <f>'P y CT u'!$C$61*Ventas!N59</f>
        <v>0</v>
      </c>
      <c r="O59" s="35">
        <f t="shared" ref="O59:O67" si="49">SUM(C59:N59)</f>
        <v>0</v>
      </c>
    </row>
    <row r="60" spans="2:15" ht="13.8" x14ac:dyDescent="0.45">
      <c r="B60" s="33" t="str">
        <f t="shared" si="48"/>
        <v>Producto 3</v>
      </c>
      <c r="C60" s="38">
        <f>'P y CT u'!$C$62*Ventas!C60</f>
        <v>0</v>
      </c>
      <c r="D60" s="38">
        <f>'P y CT u'!$C$62*Ventas!D60</f>
        <v>0</v>
      </c>
      <c r="E60" s="38">
        <f>'P y CT u'!$C$62*Ventas!E60</f>
        <v>0</v>
      </c>
      <c r="F60" s="38">
        <f>'P y CT u'!$C$62*Ventas!F60</f>
        <v>0</v>
      </c>
      <c r="G60" s="38">
        <f>'P y CT u'!$C$62*Ventas!G60</f>
        <v>0</v>
      </c>
      <c r="H60" s="38">
        <f>'P y CT u'!$C$62*Ventas!H60</f>
        <v>0</v>
      </c>
      <c r="I60" s="38">
        <f>'P y CT u'!$C$62*Ventas!I60</f>
        <v>0</v>
      </c>
      <c r="J60" s="38">
        <f>'P y CT u'!$C$62*Ventas!J60</f>
        <v>0</v>
      </c>
      <c r="K60" s="38">
        <f>'P y CT u'!$C$62*Ventas!K60</f>
        <v>0</v>
      </c>
      <c r="L60" s="38">
        <f>'P y CT u'!$C$62*Ventas!L60</f>
        <v>0</v>
      </c>
      <c r="M60" s="38">
        <f>'P y CT u'!$C$62*Ventas!M60</f>
        <v>0</v>
      </c>
      <c r="N60" s="38">
        <f>'P y CT u'!$C$62*Ventas!N60</f>
        <v>0</v>
      </c>
      <c r="O60" s="35">
        <f t="shared" si="49"/>
        <v>0</v>
      </c>
    </row>
    <row r="61" spans="2:15" ht="13.8" x14ac:dyDescent="0.45">
      <c r="B61" s="33" t="str">
        <f t="shared" si="48"/>
        <v>Producto 4</v>
      </c>
      <c r="C61" s="38">
        <f>'P y CT u'!$C$63*Ventas!C61</f>
        <v>0</v>
      </c>
      <c r="D61" s="38">
        <f>'P y CT u'!$C$63*Ventas!D61</f>
        <v>0</v>
      </c>
      <c r="E61" s="38">
        <f>'P y CT u'!$C$63*Ventas!E61</f>
        <v>0</v>
      </c>
      <c r="F61" s="38">
        <f>'P y CT u'!$C$63*Ventas!F61</f>
        <v>0</v>
      </c>
      <c r="G61" s="38">
        <f>'P y CT u'!$C$63*Ventas!G61</f>
        <v>0</v>
      </c>
      <c r="H61" s="38">
        <f>'P y CT u'!$C$63*Ventas!H61</f>
        <v>0</v>
      </c>
      <c r="I61" s="38">
        <f>'P y CT u'!$C$63*Ventas!I61</f>
        <v>0</v>
      </c>
      <c r="J61" s="38">
        <f>'P y CT u'!$C$63*Ventas!J61</f>
        <v>0</v>
      </c>
      <c r="K61" s="38">
        <f>'P y CT u'!$C$63*Ventas!K61</f>
        <v>0</v>
      </c>
      <c r="L61" s="38">
        <f>'P y CT u'!$C$63*Ventas!L61</f>
        <v>0</v>
      </c>
      <c r="M61" s="38">
        <f>'P y CT u'!$C$63*Ventas!M61</f>
        <v>0</v>
      </c>
      <c r="N61" s="38">
        <f>'P y CT u'!$C$63*Ventas!N61</f>
        <v>0</v>
      </c>
      <c r="O61" s="35">
        <f t="shared" si="49"/>
        <v>0</v>
      </c>
    </row>
    <row r="62" spans="2:15" ht="13.8" x14ac:dyDescent="0.45">
      <c r="B62" s="33" t="str">
        <f t="shared" si="48"/>
        <v>Producto 5</v>
      </c>
      <c r="C62" s="38">
        <f>'P y CT u'!$C$64*Ventas!C62</f>
        <v>0</v>
      </c>
      <c r="D62" s="38">
        <f>'P y CT u'!$C$64*Ventas!D62</f>
        <v>0</v>
      </c>
      <c r="E62" s="38">
        <f>'P y CT u'!$C$64*Ventas!E62</f>
        <v>0</v>
      </c>
      <c r="F62" s="38">
        <f>'P y CT u'!$C$64*Ventas!F62</f>
        <v>0</v>
      </c>
      <c r="G62" s="38">
        <f>'P y CT u'!$C$64*Ventas!G62</f>
        <v>0</v>
      </c>
      <c r="H62" s="38">
        <f>'P y CT u'!$C$64*Ventas!H62</f>
        <v>0</v>
      </c>
      <c r="I62" s="38">
        <f>'P y CT u'!$C$64*Ventas!I62</f>
        <v>0</v>
      </c>
      <c r="J62" s="38">
        <f>'P y CT u'!$C$64*Ventas!J62</f>
        <v>0</v>
      </c>
      <c r="K62" s="38">
        <f>'P y CT u'!$C$64*Ventas!K62</f>
        <v>0</v>
      </c>
      <c r="L62" s="38">
        <f>'P y CT u'!$C$64*Ventas!L62</f>
        <v>0</v>
      </c>
      <c r="M62" s="38">
        <f>'P y CT u'!$C$64*Ventas!M62</f>
        <v>0</v>
      </c>
      <c r="N62" s="38">
        <f>'P y CT u'!$C$64*Ventas!N62</f>
        <v>0</v>
      </c>
      <c r="O62" s="35">
        <f t="shared" si="49"/>
        <v>0</v>
      </c>
    </row>
    <row r="63" spans="2:15" ht="13.8" x14ac:dyDescent="0.45">
      <c r="B63" s="33" t="str">
        <f t="shared" si="48"/>
        <v>Producto 6</v>
      </c>
      <c r="C63" s="38">
        <f>'P y CT u'!$C$65*Ventas!C63</f>
        <v>0</v>
      </c>
      <c r="D63" s="38">
        <f>'P y CT u'!$C$65*Ventas!D63</f>
        <v>0</v>
      </c>
      <c r="E63" s="38">
        <f>'P y CT u'!$C$65*Ventas!E63</f>
        <v>0</v>
      </c>
      <c r="F63" s="38">
        <f>'P y CT u'!$C$65*Ventas!F63</f>
        <v>0</v>
      </c>
      <c r="G63" s="38">
        <f>'P y CT u'!$C$65*Ventas!G63</f>
        <v>0</v>
      </c>
      <c r="H63" s="38">
        <f>'P y CT u'!$C$65*Ventas!H63</f>
        <v>0</v>
      </c>
      <c r="I63" s="38">
        <f>'P y CT u'!$C$65*Ventas!I63</f>
        <v>0</v>
      </c>
      <c r="J63" s="38">
        <f>'P y CT u'!$C$65*Ventas!J63</f>
        <v>0</v>
      </c>
      <c r="K63" s="38">
        <f>'P y CT u'!$C$65*Ventas!K63</f>
        <v>0</v>
      </c>
      <c r="L63" s="38">
        <f>'P y CT u'!$C$65*Ventas!L63</f>
        <v>0</v>
      </c>
      <c r="M63" s="38">
        <f>'P y CT u'!$C$65*Ventas!M63</f>
        <v>0</v>
      </c>
      <c r="N63" s="38">
        <f>'P y CT u'!$C$65*Ventas!N63</f>
        <v>0</v>
      </c>
      <c r="O63" s="35">
        <f t="shared" si="49"/>
        <v>0</v>
      </c>
    </row>
    <row r="64" spans="2:15" ht="13.8" x14ac:dyDescent="0.45">
      <c r="B64" s="33" t="str">
        <f t="shared" si="48"/>
        <v>Producto 7</v>
      </c>
      <c r="C64" s="38">
        <f>'P y CT u'!$C$66*Ventas!C64</f>
        <v>0</v>
      </c>
      <c r="D64" s="38">
        <f>'P y CT u'!$C$66*Ventas!D64</f>
        <v>0</v>
      </c>
      <c r="E64" s="38">
        <f>'P y CT u'!$C$66*Ventas!E64</f>
        <v>0</v>
      </c>
      <c r="F64" s="38">
        <f>'P y CT u'!$C$66*Ventas!F64</f>
        <v>0</v>
      </c>
      <c r="G64" s="38">
        <f>'P y CT u'!$C$66*Ventas!G64</f>
        <v>0</v>
      </c>
      <c r="H64" s="38">
        <f>'P y CT u'!$C$66*Ventas!H64</f>
        <v>0</v>
      </c>
      <c r="I64" s="38">
        <f>'P y CT u'!$C$66*Ventas!I64</f>
        <v>0</v>
      </c>
      <c r="J64" s="38">
        <f>'P y CT u'!$C$66*Ventas!J64</f>
        <v>0</v>
      </c>
      <c r="K64" s="38">
        <f>'P y CT u'!$C$66*Ventas!K64</f>
        <v>0</v>
      </c>
      <c r="L64" s="38">
        <f>'P y CT u'!$C$66*Ventas!L64</f>
        <v>0</v>
      </c>
      <c r="M64" s="38">
        <f>'P y CT u'!$C$66*Ventas!M64</f>
        <v>0</v>
      </c>
      <c r="N64" s="38">
        <f>'P y CT u'!$C$66*Ventas!N64</f>
        <v>0</v>
      </c>
      <c r="O64" s="35">
        <f t="shared" si="49"/>
        <v>0</v>
      </c>
    </row>
    <row r="65" spans="2:15" ht="13.8" x14ac:dyDescent="0.45">
      <c r="B65" s="33" t="str">
        <f t="shared" si="48"/>
        <v>Producto 8</v>
      </c>
      <c r="C65" s="38">
        <f>'P y CT u'!$C$67*Ventas!C65</f>
        <v>0</v>
      </c>
      <c r="D65" s="38">
        <f>'P y CT u'!$C$67*Ventas!D65</f>
        <v>0</v>
      </c>
      <c r="E65" s="38">
        <f>'P y CT u'!$C$67*Ventas!E65</f>
        <v>0</v>
      </c>
      <c r="F65" s="38">
        <f>'P y CT u'!$C$67*Ventas!F65</f>
        <v>0</v>
      </c>
      <c r="G65" s="38">
        <f>'P y CT u'!$C$67*Ventas!G65</f>
        <v>0</v>
      </c>
      <c r="H65" s="38">
        <f>'P y CT u'!$C$67*Ventas!H65</f>
        <v>0</v>
      </c>
      <c r="I65" s="38">
        <f>'P y CT u'!$C$67*Ventas!I65</f>
        <v>0</v>
      </c>
      <c r="J65" s="38">
        <f>'P y CT u'!$C$67*Ventas!J65</f>
        <v>0</v>
      </c>
      <c r="K65" s="38">
        <f>'P y CT u'!$C$67*Ventas!K65</f>
        <v>0</v>
      </c>
      <c r="L65" s="38">
        <f>'P y CT u'!$C$67*Ventas!L65</f>
        <v>0</v>
      </c>
      <c r="M65" s="38">
        <f>'P y CT u'!$C$67*Ventas!M65</f>
        <v>0</v>
      </c>
      <c r="N65" s="38">
        <f>'P y CT u'!$C$67*Ventas!N65</f>
        <v>0</v>
      </c>
      <c r="O65" s="35">
        <f t="shared" si="49"/>
        <v>0</v>
      </c>
    </row>
    <row r="66" spans="2:15" ht="13.8" x14ac:dyDescent="0.45">
      <c r="B66" s="33" t="str">
        <f t="shared" si="48"/>
        <v>Producto 9</v>
      </c>
      <c r="C66" s="38">
        <f>'P y CT u'!$C$68*Ventas!C66</f>
        <v>0</v>
      </c>
      <c r="D66" s="38">
        <f>'P y CT u'!$C$68*Ventas!D66</f>
        <v>0</v>
      </c>
      <c r="E66" s="38">
        <f>'P y CT u'!$C$68*Ventas!E66</f>
        <v>0</v>
      </c>
      <c r="F66" s="38">
        <f>'P y CT u'!$C$68*Ventas!F66</f>
        <v>0</v>
      </c>
      <c r="G66" s="38">
        <f>'P y CT u'!$C$68*Ventas!G66</f>
        <v>0</v>
      </c>
      <c r="H66" s="38">
        <f>'P y CT u'!$C$68*Ventas!H66</f>
        <v>0</v>
      </c>
      <c r="I66" s="38">
        <f>'P y CT u'!$C$68*Ventas!I66</f>
        <v>0</v>
      </c>
      <c r="J66" s="38">
        <f>'P y CT u'!$C$68*Ventas!J66</f>
        <v>0</v>
      </c>
      <c r="K66" s="38">
        <f>'P y CT u'!$C$68*Ventas!K66</f>
        <v>0</v>
      </c>
      <c r="L66" s="38">
        <f>'P y CT u'!$C$68*Ventas!L66</f>
        <v>0</v>
      </c>
      <c r="M66" s="38">
        <f>'P y CT u'!$C$68*Ventas!M66</f>
        <v>0</v>
      </c>
      <c r="N66" s="38">
        <f>'P y CT u'!$C$68*Ventas!N66</f>
        <v>0</v>
      </c>
      <c r="O66" s="35">
        <f t="shared" si="49"/>
        <v>0</v>
      </c>
    </row>
    <row r="67" spans="2:15" ht="13.8" x14ac:dyDescent="0.45">
      <c r="B67" s="33" t="str">
        <f t="shared" si="48"/>
        <v>Producto 10</v>
      </c>
      <c r="C67" s="38">
        <f>'P y CT u'!$C$69*Ventas!C67</f>
        <v>0</v>
      </c>
      <c r="D67" s="38">
        <f>'P y CT u'!$C$69*Ventas!D67</f>
        <v>0</v>
      </c>
      <c r="E67" s="38">
        <f>'P y CT u'!$C$69*Ventas!E67</f>
        <v>0</v>
      </c>
      <c r="F67" s="38">
        <f>'P y CT u'!$C$69*Ventas!F67</f>
        <v>0</v>
      </c>
      <c r="G67" s="38">
        <f>'P y CT u'!$C$69*Ventas!G67</f>
        <v>0</v>
      </c>
      <c r="H67" s="38">
        <f>'P y CT u'!$C$69*Ventas!H67</f>
        <v>0</v>
      </c>
      <c r="I67" s="38">
        <f>'P y CT u'!$C$69*Ventas!I67</f>
        <v>0</v>
      </c>
      <c r="J67" s="38">
        <f>'P y CT u'!$C$69*Ventas!J67</f>
        <v>0</v>
      </c>
      <c r="K67" s="38">
        <f>'P y CT u'!$C$69*Ventas!K67</f>
        <v>0</v>
      </c>
      <c r="L67" s="38">
        <f>'P y CT u'!$C$69*Ventas!L67</f>
        <v>0</v>
      </c>
      <c r="M67" s="38">
        <f>'P y CT u'!$C$69*Ventas!M67</f>
        <v>0</v>
      </c>
      <c r="N67" s="38">
        <f>'P y CT u'!$C$69*Ventas!N67</f>
        <v>0</v>
      </c>
      <c r="O67" s="35">
        <f t="shared" si="49"/>
        <v>0</v>
      </c>
    </row>
    <row r="68" spans="2:15" ht="12.6" thickBot="1" x14ac:dyDescent="0.45">
      <c r="C68" s="43">
        <f>SUM(C58:C67)</f>
        <v>66467.327957721602</v>
      </c>
      <c r="D68" s="43">
        <f t="shared" ref="D68" si="50">SUM(D58:D67)</f>
        <v>66467.327957721602</v>
      </c>
      <c r="E68" s="43">
        <f t="shared" ref="E68" si="51">SUM(E58:E67)</f>
        <v>66467.327957721602</v>
      </c>
      <c r="F68" s="43">
        <f t="shared" ref="F68" si="52">SUM(F58:F67)</f>
        <v>66467.327957721602</v>
      </c>
      <c r="G68" s="43">
        <f t="shared" ref="G68" si="53">SUM(G58:G67)</f>
        <v>66467.327957721602</v>
      </c>
      <c r="H68" s="43">
        <f t="shared" ref="H68" si="54">SUM(H58:H67)</f>
        <v>66467.327957721602</v>
      </c>
      <c r="I68" s="43">
        <f t="shared" ref="I68" si="55">SUM(I58:I67)</f>
        <v>66467.327957721602</v>
      </c>
      <c r="J68" s="43">
        <f t="shared" ref="J68" si="56">SUM(J58:J67)</f>
        <v>66467.327957721602</v>
      </c>
      <c r="K68" s="43">
        <f t="shared" ref="K68" si="57">SUM(K58:K67)</f>
        <v>66467.327957721602</v>
      </c>
      <c r="L68" s="43">
        <f t="shared" ref="L68" si="58">SUM(L58:L67)</f>
        <v>66467.327957721602</v>
      </c>
      <c r="M68" s="43">
        <f t="shared" ref="M68" si="59">SUM(M58:M67)</f>
        <v>66467.327957721602</v>
      </c>
      <c r="N68" s="43">
        <f t="shared" ref="N68" si="60">SUM(N58:N67)</f>
        <v>66467.327957721602</v>
      </c>
      <c r="O68" s="43">
        <f t="shared" ref="O68" si="61">SUM(O58:O67)</f>
        <v>797607.93549265945</v>
      </c>
    </row>
    <row r="69" spans="2:15" ht="12.6" thickTop="1" x14ac:dyDescent="0.4"/>
  </sheetData>
  <sheetProtection algorithmName="SHA-512" hashValue="HIdi3ROQn42yeLDLhqKBOPX0x5z1MURMuCLoz/AQ9pXXs0XnuSjyBXeaOfqYO71kzRIMg6SJFHslsHr+OKg0bQ==" saltValue="cV36n+L0bfFeLA4cNeH5sA==" spinCount="100000" sheet="1" objects="1" scenarios="1" selectLockedCells="1" selectUnlockedCells="1"/>
  <mergeCells count="1">
    <mergeCell ref="B2:O2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36D"/>
  </sheetPr>
  <dimension ref="A1:O138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5" sqref="I15"/>
    </sheetView>
  </sheetViews>
  <sheetFormatPr defaultColWidth="10.6640625" defaultRowHeight="12.3" x14ac:dyDescent="0.4"/>
  <cols>
    <col min="1" max="1" width="6.71875" bestFit="1" customWidth="1"/>
    <col min="2" max="2" width="32.27734375" style="27" customWidth="1"/>
    <col min="3" max="15" width="11.44140625" style="6"/>
    <col min="16" max="16" width="4.5546875" customWidth="1"/>
  </cols>
  <sheetData>
    <row r="1" spans="1:15" ht="35.25" customHeight="1" x14ac:dyDescent="0.4">
      <c r="A1" s="28" t="s">
        <v>54</v>
      </c>
    </row>
    <row r="2" spans="1:15" ht="17.7" x14ac:dyDescent="0.4">
      <c r="B2" s="140" t="s">
        <v>76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4" spans="1:15" ht="13.8" x14ac:dyDescent="0.45">
      <c r="B4" s="46" t="s">
        <v>2</v>
      </c>
    </row>
    <row r="5" spans="1:15" ht="13.8" x14ac:dyDescent="0.45">
      <c r="B5" s="44" t="s">
        <v>77</v>
      </c>
    </row>
    <row r="6" spans="1:15" ht="13.8" x14ac:dyDescent="0.45">
      <c r="B6" s="45" t="s">
        <v>78</v>
      </c>
      <c r="C6" s="47" t="str">
        <f>Ingresos!C5</f>
        <v>Mes 1</v>
      </c>
      <c r="D6" s="47" t="str">
        <f>Ingresos!D5</f>
        <v>Mes 2</v>
      </c>
      <c r="E6" s="47" t="str">
        <f>Ingresos!E5</f>
        <v>Mes 3</v>
      </c>
      <c r="F6" s="47" t="str">
        <f>Ingresos!F5</f>
        <v>Mes 4</v>
      </c>
      <c r="G6" s="47" t="str">
        <f>Ingresos!G5</f>
        <v>Mes 5</v>
      </c>
      <c r="H6" s="47" t="str">
        <f>Ingresos!H5</f>
        <v>Mes 6</v>
      </c>
      <c r="I6" s="47" t="str">
        <f>Ingresos!I5</f>
        <v>Mes 7</v>
      </c>
      <c r="J6" s="47" t="str">
        <f>Ingresos!J5</f>
        <v>Mes 8</v>
      </c>
      <c r="K6" s="47" t="str">
        <f>Ingresos!K5</f>
        <v>Mes 9</v>
      </c>
      <c r="L6" s="47" t="str">
        <f>Ingresos!L5</f>
        <v>Mes 10</v>
      </c>
      <c r="M6" s="47" t="str">
        <f>Ingresos!M5</f>
        <v>Mes 11</v>
      </c>
      <c r="N6" s="47" t="str">
        <f>Ingresos!N5</f>
        <v>Mes 12</v>
      </c>
      <c r="O6" s="47" t="s">
        <v>1</v>
      </c>
    </row>
    <row r="7" spans="1:15" x14ac:dyDescent="0.4">
      <c r="B7" s="48" t="s">
        <v>80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f>SUM(C7:N7)</f>
        <v>12</v>
      </c>
    </row>
    <row r="8" spans="1:15" x14ac:dyDescent="0.4">
      <c r="B8" s="48" t="s">
        <v>81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f t="shared" ref="O8:O16" si="0">SUM(C8:N8)</f>
        <v>12</v>
      </c>
    </row>
    <row r="9" spans="1:15" x14ac:dyDescent="0.4">
      <c r="B9" s="48" t="s">
        <v>20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f t="shared" si="0"/>
        <v>12</v>
      </c>
    </row>
    <row r="10" spans="1:15" x14ac:dyDescent="0.4">
      <c r="B10" s="48" t="s">
        <v>82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f t="shared" si="0"/>
        <v>12</v>
      </c>
    </row>
    <row r="11" spans="1:15" x14ac:dyDescent="0.4">
      <c r="B11" s="48" t="s">
        <v>83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f t="shared" si="0"/>
        <v>12</v>
      </c>
    </row>
    <row r="12" spans="1:15" x14ac:dyDescent="0.4">
      <c r="B12" s="4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f t="shared" si="0"/>
        <v>0</v>
      </c>
    </row>
    <row r="13" spans="1:15" x14ac:dyDescent="0.4">
      <c r="B13" s="4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 t="shared" si="0"/>
        <v>0</v>
      </c>
    </row>
    <row r="14" spans="1:15" x14ac:dyDescent="0.4">
      <c r="B14" s="4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4">
      <c r="B15" s="4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f t="shared" si="0"/>
        <v>0</v>
      </c>
    </row>
    <row r="16" spans="1:15" x14ac:dyDescent="0.4">
      <c r="B16" s="4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f t="shared" si="0"/>
        <v>0</v>
      </c>
    </row>
    <row r="17" spans="2:15" ht="12.6" thickBot="1" x14ac:dyDescent="0.45">
      <c r="B17" s="51" t="s">
        <v>84</v>
      </c>
      <c r="C17" s="52">
        <f>SUM(C7:C16)</f>
        <v>5</v>
      </c>
      <c r="D17" s="52">
        <f t="shared" ref="D17:N17" si="1">SUM(D7:D16)</f>
        <v>5</v>
      </c>
      <c r="E17" s="52">
        <f t="shared" si="1"/>
        <v>5</v>
      </c>
      <c r="F17" s="52">
        <f t="shared" si="1"/>
        <v>5</v>
      </c>
      <c r="G17" s="52">
        <f t="shared" si="1"/>
        <v>5</v>
      </c>
      <c r="H17" s="52">
        <f t="shared" si="1"/>
        <v>5</v>
      </c>
      <c r="I17" s="52">
        <f t="shared" si="1"/>
        <v>5</v>
      </c>
      <c r="J17" s="52">
        <f t="shared" si="1"/>
        <v>5</v>
      </c>
      <c r="K17" s="52">
        <f t="shared" si="1"/>
        <v>5</v>
      </c>
      <c r="L17" s="52">
        <f t="shared" si="1"/>
        <v>5</v>
      </c>
      <c r="M17" s="52">
        <f t="shared" si="1"/>
        <v>5</v>
      </c>
      <c r="N17" s="52">
        <f t="shared" si="1"/>
        <v>5</v>
      </c>
      <c r="O17" s="52">
        <f>SUM(O7:O16)</f>
        <v>60</v>
      </c>
    </row>
    <row r="18" spans="2:15" ht="12.6" thickTop="1" x14ac:dyDescent="0.4">
      <c r="B18" s="45" t="s">
        <v>79</v>
      </c>
    </row>
    <row r="19" spans="2:15" x14ac:dyDescent="0.4">
      <c r="B19" s="48" t="s">
        <v>18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f>SUM(C19:N19)</f>
        <v>12</v>
      </c>
    </row>
    <row r="20" spans="2:15" x14ac:dyDescent="0.4">
      <c r="B20" s="50" t="s">
        <v>85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f t="shared" ref="O20:O28" si="2">SUM(C20:N20)</f>
        <v>12</v>
      </c>
    </row>
    <row r="21" spans="2:15" x14ac:dyDescent="0.4">
      <c r="B21" s="50" t="s">
        <v>86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f t="shared" si="2"/>
        <v>12</v>
      </c>
    </row>
    <row r="22" spans="2:15" x14ac:dyDescent="0.4">
      <c r="B22" s="50" t="s">
        <v>87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f t="shared" si="2"/>
        <v>12</v>
      </c>
    </row>
    <row r="23" spans="2:15" x14ac:dyDescent="0.4">
      <c r="B23" s="4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f t="shared" si="2"/>
        <v>0</v>
      </c>
    </row>
    <row r="24" spans="2:15" x14ac:dyDescent="0.4">
      <c r="B24" s="4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 t="shared" si="2"/>
        <v>0</v>
      </c>
    </row>
    <row r="25" spans="2:15" x14ac:dyDescent="0.4">
      <c r="B25" s="4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>
        <f t="shared" si="2"/>
        <v>0</v>
      </c>
    </row>
    <row r="26" spans="2:15" x14ac:dyDescent="0.4">
      <c r="B26" s="4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f t="shared" si="2"/>
        <v>0</v>
      </c>
    </row>
    <row r="27" spans="2:15" x14ac:dyDescent="0.4">
      <c r="B27" s="4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>
        <f t="shared" si="2"/>
        <v>0</v>
      </c>
    </row>
    <row r="28" spans="2:15" x14ac:dyDescent="0.4">
      <c r="B28" s="4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f t="shared" si="2"/>
        <v>0</v>
      </c>
    </row>
    <row r="29" spans="2:15" ht="12.6" thickBot="1" x14ac:dyDescent="0.45">
      <c r="B29" s="51" t="s">
        <v>88</v>
      </c>
      <c r="C29" s="52">
        <f>SUM(C19:C28)</f>
        <v>4</v>
      </c>
      <c r="D29" s="52">
        <f t="shared" ref="D29:N29" si="3">SUM(D19:D28)</f>
        <v>4</v>
      </c>
      <c r="E29" s="52">
        <f t="shared" si="3"/>
        <v>4</v>
      </c>
      <c r="F29" s="52">
        <f t="shared" si="3"/>
        <v>4</v>
      </c>
      <c r="G29" s="52">
        <f t="shared" si="3"/>
        <v>4</v>
      </c>
      <c r="H29" s="52">
        <f t="shared" si="3"/>
        <v>4</v>
      </c>
      <c r="I29" s="52">
        <f t="shared" si="3"/>
        <v>4</v>
      </c>
      <c r="J29" s="52">
        <f t="shared" si="3"/>
        <v>4</v>
      </c>
      <c r="K29" s="52">
        <f t="shared" si="3"/>
        <v>4</v>
      </c>
      <c r="L29" s="52">
        <f t="shared" si="3"/>
        <v>4</v>
      </c>
      <c r="M29" s="52">
        <f t="shared" si="3"/>
        <v>4</v>
      </c>
      <c r="N29" s="52">
        <f t="shared" si="3"/>
        <v>4</v>
      </c>
      <c r="O29" s="52">
        <f>SUM(O19:O28)</f>
        <v>48</v>
      </c>
    </row>
    <row r="30" spans="2:15" ht="12.6" thickTop="1" x14ac:dyDescent="0.4"/>
    <row r="31" spans="2:15" ht="13.8" x14ac:dyDescent="0.45">
      <c r="B31" s="46" t="s">
        <v>15</v>
      </c>
    </row>
    <row r="32" spans="2:15" ht="13.8" x14ac:dyDescent="0.45">
      <c r="B32" s="44" t="str">
        <f>B5</f>
        <v>GASTOS GENERALES</v>
      </c>
      <c r="C32" s="40" t="s">
        <v>72</v>
      </c>
      <c r="D32" s="42"/>
      <c r="E32" s="80">
        <v>0.02</v>
      </c>
    </row>
    <row r="33" spans="2:15" ht="13.8" x14ac:dyDescent="0.45">
      <c r="B33" s="45" t="str">
        <f>+B6</f>
        <v>GASTOS DE ADMINISTRACIÓN</v>
      </c>
      <c r="C33" s="47" t="str">
        <f>C6</f>
        <v>Mes 1</v>
      </c>
      <c r="D33" s="47" t="str">
        <f t="shared" ref="D33:N33" si="4">D6</f>
        <v>Mes 2</v>
      </c>
      <c r="E33" s="47" t="str">
        <f t="shared" si="4"/>
        <v>Mes 3</v>
      </c>
      <c r="F33" s="47" t="str">
        <f t="shared" si="4"/>
        <v>Mes 4</v>
      </c>
      <c r="G33" s="47" t="str">
        <f t="shared" si="4"/>
        <v>Mes 5</v>
      </c>
      <c r="H33" s="47" t="str">
        <f t="shared" si="4"/>
        <v>Mes 6</v>
      </c>
      <c r="I33" s="47" t="str">
        <f t="shared" si="4"/>
        <v>Mes 7</v>
      </c>
      <c r="J33" s="47" t="str">
        <f t="shared" si="4"/>
        <v>Mes 8</v>
      </c>
      <c r="K33" s="47" t="str">
        <f t="shared" si="4"/>
        <v>Mes 9</v>
      </c>
      <c r="L33" s="47" t="str">
        <f t="shared" si="4"/>
        <v>Mes 10</v>
      </c>
      <c r="M33" s="47" t="str">
        <f t="shared" si="4"/>
        <v>Mes 11</v>
      </c>
      <c r="N33" s="47" t="str">
        <f t="shared" si="4"/>
        <v>Mes 12</v>
      </c>
      <c r="O33" s="47" t="s">
        <v>1</v>
      </c>
    </row>
    <row r="34" spans="2:15" x14ac:dyDescent="0.4">
      <c r="B34" s="48" t="s">
        <v>80</v>
      </c>
      <c r="C34" s="20">
        <f>C7*(1+$E$32)</f>
        <v>1.02</v>
      </c>
      <c r="D34" s="20">
        <f t="shared" ref="D34:N34" si="5">D7*(1+$E$32)</f>
        <v>1.02</v>
      </c>
      <c r="E34" s="20">
        <f t="shared" si="5"/>
        <v>1.02</v>
      </c>
      <c r="F34" s="20">
        <f t="shared" si="5"/>
        <v>1.02</v>
      </c>
      <c r="G34" s="20">
        <f t="shared" si="5"/>
        <v>1.02</v>
      </c>
      <c r="H34" s="20">
        <f t="shared" si="5"/>
        <v>1.02</v>
      </c>
      <c r="I34" s="20">
        <f t="shared" si="5"/>
        <v>1.02</v>
      </c>
      <c r="J34" s="20">
        <f t="shared" si="5"/>
        <v>1.02</v>
      </c>
      <c r="K34" s="20">
        <f t="shared" si="5"/>
        <v>1.02</v>
      </c>
      <c r="L34" s="20">
        <f t="shared" si="5"/>
        <v>1.02</v>
      </c>
      <c r="M34" s="20">
        <f t="shared" si="5"/>
        <v>1.02</v>
      </c>
      <c r="N34" s="20">
        <f t="shared" si="5"/>
        <v>1.02</v>
      </c>
      <c r="O34" s="20">
        <f>SUM(C34:N34)</f>
        <v>12.239999999999997</v>
      </c>
    </row>
    <row r="35" spans="2:15" x14ac:dyDescent="0.4">
      <c r="B35" s="48" t="s">
        <v>81</v>
      </c>
      <c r="C35" s="20">
        <f t="shared" ref="C35:N43" si="6">C8*(1+$E$32)</f>
        <v>1.02</v>
      </c>
      <c r="D35" s="20">
        <f t="shared" si="6"/>
        <v>1.02</v>
      </c>
      <c r="E35" s="20">
        <f t="shared" si="6"/>
        <v>1.02</v>
      </c>
      <c r="F35" s="20">
        <f t="shared" si="6"/>
        <v>1.02</v>
      </c>
      <c r="G35" s="20">
        <f t="shared" si="6"/>
        <v>1.02</v>
      </c>
      <c r="H35" s="20">
        <f t="shared" si="6"/>
        <v>1.02</v>
      </c>
      <c r="I35" s="20">
        <f t="shared" si="6"/>
        <v>1.02</v>
      </c>
      <c r="J35" s="20">
        <f t="shared" si="6"/>
        <v>1.02</v>
      </c>
      <c r="K35" s="20">
        <f t="shared" si="6"/>
        <v>1.02</v>
      </c>
      <c r="L35" s="20">
        <f t="shared" si="6"/>
        <v>1.02</v>
      </c>
      <c r="M35" s="20">
        <f t="shared" si="6"/>
        <v>1.02</v>
      </c>
      <c r="N35" s="20">
        <f t="shared" si="6"/>
        <v>1.02</v>
      </c>
      <c r="O35" s="20">
        <f t="shared" ref="O35:O43" si="7">SUM(C35:N35)</f>
        <v>12.239999999999997</v>
      </c>
    </row>
    <row r="36" spans="2:15" x14ac:dyDescent="0.4">
      <c r="B36" s="48" t="s">
        <v>20</v>
      </c>
      <c r="C36" s="20">
        <f t="shared" si="6"/>
        <v>1.02</v>
      </c>
      <c r="D36" s="20">
        <f t="shared" si="6"/>
        <v>1.02</v>
      </c>
      <c r="E36" s="20">
        <f t="shared" si="6"/>
        <v>1.02</v>
      </c>
      <c r="F36" s="20">
        <f t="shared" si="6"/>
        <v>1.02</v>
      </c>
      <c r="G36" s="20">
        <f t="shared" si="6"/>
        <v>1.02</v>
      </c>
      <c r="H36" s="20">
        <f t="shared" si="6"/>
        <v>1.02</v>
      </c>
      <c r="I36" s="20">
        <f t="shared" si="6"/>
        <v>1.02</v>
      </c>
      <c r="J36" s="20">
        <f t="shared" si="6"/>
        <v>1.02</v>
      </c>
      <c r="K36" s="20">
        <f t="shared" si="6"/>
        <v>1.02</v>
      </c>
      <c r="L36" s="20">
        <f t="shared" si="6"/>
        <v>1.02</v>
      </c>
      <c r="M36" s="20">
        <f t="shared" si="6"/>
        <v>1.02</v>
      </c>
      <c r="N36" s="20">
        <f t="shared" si="6"/>
        <v>1.02</v>
      </c>
      <c r="O36" s="20">
        <f t="shared" si="7"/>
        <v>12.239999999999997</v>
      </c>
    </row>
    <row r="37" spans="2:15" x14ac:dyDescent="0.4">
      <c r="B37" s="48" t="s">
        <v>82</v>
      </c>
      <c r="C37" s="20">
        <f t="shared" si="6"/>
        <v>1.02</v>
      </c>
      <c r="D37" s="20">
        <f t="shared" si="6"/>
        <v>1.02</v>
      </c>
      <c r="E37" s="20">
        <f t="shared" si="6"/>
        <v>1.02</v>
      </c>
      <c r="F37" s="20">
        <f t="shared" si="6"/>
        <v>1.02</v>
      </c>
      <c r="G37" s="20">
        <f t="shared" si="6"/>
        <v>1.02</v>
      </c>
      <c r="H37" s="20">
        <f t="shared" si="6"/>
        <v>1.02</v>
      </c>
      <c r="I37" s="20">
        <f t="shared" si="6"/>
        <v>1.02</v>
      </c>
      <c r="J37" s="20">
        <f t="shared" si="6"/>
        <v>1.02</v>
      </c>
      <c r="K37" s="20">
        <f t="shared" si="6"/>
        <v>1.02</v>
      </c>
      <c r="L37" s="20">
        <f t="shared" si="6"/>
        <v>1.02</v>
      </c>
      <c r="M37" s="20">
        <f t="shared" si="6"/>
        <v>1.02</v>
      </c>
      <c r="N37" s="20">
        <f t="shared" si="6"/>
        <v>1.02</v>
      </c>
      <c r="O37" s="20">
        <f t="shared" si="7"/>
        <v>12.239999999999997</v>
      </c>
    </row>
    <row r="38" spans="2:15" x14ac:dyDescent="0.4">
      <c r="B38" s="48" t="s">
        <v>83</v>
      </c>
      <c r="C38" s="20">
        <f t="shared" si="6"/>
        <v>1.02</v>
      </c>
      <c r="D38" s="20">
        <f t="shared" si="6"/>
        <v>1.02</v>
      </c>
      <c r="E38" s="20">
        <f t="shared" si="6"/>
        <v>1.02</v>
      </c>
      <c r="F38" s="20">
        <f t="shared" si="6"/>
        <v>1.02</v>
      </c>
      <c r="G38" s="20">
        <f t="shared" si="6"/>
        <v>1.02</v>
      </c>
      <c r="H38" s="20">
        <f t="shared" si="6"/>
        <v>1.02</v>
      </c>
      <c r="I38" s="20">
        <f t="shared" si="6"/>
        <v>1.02</v>
      </c>
      <c r="J38" s="20">
        <f t="shared" si="6"/>
        <v>1.02</v>
      </c>
      <c r="K38" s="20">
        <f t="shared" si="6"/>
        <v>1.02</v>
      </c>
      <c r="L38" s="20">
        <f t="shared" si="6"/>
        <v>1.02</v>
      </c>
      <c r="M38" s="20">
        <f t="shared" si="6"/>
        <v>1.02</v>
      </c>
      <c r="N38" s="20">
        <f t="shared" si="6"/>
        <v>1.02</v>
      </c>
      <c r="O38" s="20">
        <f t="shared" si="7"/>
        <v>12.239999999999997</v>
      </c>
    </row>
    <row r="39" spans="2:15" x14ac:dyDescent="0.4">
      <c r="B39" s="49"/>
      <c r="C39" s="20">
        <f t="shared" si="6"/>
        <v>0</v>
      </c>
      <c r="D39" s="20">
        <f t="shared" si="6"/>
        <v>0</v>
      </c>
      <c r="E39" s="20">
        <f t="shared" si="6"/>
        <v>0</v>
      </c>
      <c r="F39" s="20">
        <f t="shared" si="6"/>
        <v>0</v>
      </c>
      <c r="G39" s="20">
        <f t="shared" si="6"/>
        <v>0</v>
      </c>
      <c r="H39" s="20">
        <f t="shared" si="6"/>
        <v>0</v>
      </c>
      <c r="I39" s="20">
        <f t="shared" si="6"/>
        <v>0</v>
      </c>
      <c r="J39" s="20">
        <f t="shared" si="6"/>
        <v>0</v>
      </c>
      <c r="K39" s="20">
        <f t="shared" si="6"/>
        <v>0</v>
      </c>
      <c r="L39" s="20">
        <f t="shared" si="6"/>
        <v>0</v>
      </c>
      <c r="M39" s="20">
        <f t="shared" si="6"/>
        <v>0</v>
      </c>
      <c r="N39" s="20">
        <f t="shared" si="6"/>
        <v>0</v>
      </c>
      <c r="O39" s="20">
        <f t="shared" si="7"/>
        <v>0</v>
      </c>
    </row>
    <row r="40" spans="2:15" x14ac:dyDescent="0.4">
      <c r="B40" s="49"/>
      <c r="C40" s="20">
        <f t="shared" si="6"/>
        <v>0</v>
      </c>
      <c r="D40" s="20">
        <f t="shared" si="6"/>
        <v>0</v>
      </c>
      <c r="E40" s="20">
        <f t="shared" si="6"/>
        <v>0</v>
      </c>
      <c r="F40" s="20">
        <f t="shared" si="6"/>
        <v>0</v>
      </c>
      <c r="G40" s="20">
        <f t="shared" si="6"/>
        <v>0</v>
      </c>
      <c r="H40" s="20">
        <f t="shared" si="6"/>
        <v>0</v>
      </c>
      <c r="I40" s="20">
        <f t="shared" si="6"/>
        <v>0</v>
      </c>
      <c r="J40" s="20">
        <f t="shared" si="6"/>
        <v>0</v>
      </c>
      <c r="K40" s="20">
        <f t="shared" si="6"/>
        <v>0</v>
      </c>
      <c r="L40" s="20">
        <f t="shared" si="6"/>
        <v>0</v>
      </c>
      <c r="M40" s="20">
        <f t="shared" si="6"/>
        <v>0</v>
      </c>
      <c r="N40" s="20">
        <f t="shared" si="6"/>
        <v>0</v>
      </c>
      <c r="O40" s="20">
        <f t="shared" si="7"/>
        <v>0</v>
      </c>
    </row>
    <row r="41" spans="2:15" x14ac:dyDescent="0.4">
      <c r="B41" s="49"/>
      <c r="C41" s="20">
        <f t="shared" si="6"/>
        <v>0</v>
      </c>
      <c r="D41" s="20">
        <f t="shared" si="6"/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0</v>
      </c>
      <c r="O41" s="20">
        <f t="shared" si="7"/>
        <v>0</v>
      </c>
    </row>
    <row r="42" spans="2:15" x14ac:dyDescent="0.4">
      <c r="B42" s="49"/>
      <c r="C42" s="20">
        <f t="shared" si="6"/>
        <v>0</v>
      </c>
      <c r="D42" s="20">
        <f t="shared" si="6"/>
        <v>0</v>
      </c>
      <c r="E42" s="20">
        <f t="shared" si="6"/>
        <v>0</v>
      </c>
      <c r="F42" s="20">
        <f t="shared" si="6"/>
        <v>0</v>
      </c>
      <c r="G42" s="20">
        <f t="shared" si="6"/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20">
        <f t="shared" si="7"/>
        <v>0</v>
      </c>
    </row>
    <row r="43" spans="2:15" x14ac:dyDescent="0.4">
      <c r="B43" s="49"/>
      <c r="C43" s="20">
        <f t="shared" si="6"/>
        <v>0</v>
      </c>
      <c r="D43" s="20">
        <f t="shared" si="6"/>
        <v>0</v>
      </c>
      <c r="E43" s="20">
        <f t="shared" si="6"/>
        <v>0</v>
      </c>
      <c r="F43" s="20">
        <f t="shared" si="6"/>
        <v>0</v>
      </c>
      <c r="G43" s="20">
        <f t="shared" si="6"/>
        <v>0</v>
      </c>
      <c r="H43" s="20">
        <f t="shared" si="6"/>
        <v>0</v>
      </c>
      <c r="I43" s="20">
        <f t="shared" si="6"/>
        <v>0</v>
      </c>
      <c r="J43" s="20">
        <f t="shared" si="6"/>
        <v>0</v>
      </c>
      <c r="K43" s="20">
        <f t="shared" si="6"/>
        <v>0</v>
      </c>
      <c r="L43" s="20">
        <f t="shared" si="6"/>
        <v>0</v>
      </c>
      <c r="M43" s="20">
        <f t="shared" si="6"/>
        <v>0</v>
      </c>
      <c r="N43" s="20">
        <f t="shared" si="6"/>
        <v>0</v>
      </c>
      <c r="O43" s="20">
        <f t="shared" si="7"/>
        <v>0</v>
      </c>
    </row>
    <row r="44" spans="2:15" ht="12.6" thickBot="1" x14ac:dyDescent="0.45">
      <c r="B44" s="51" t="str">
        <f>+B17</f>
        <v>Total Gastos de Administración</v>
      </c>
      <c r="C44" s="52">
        <f>SUM(C34:C43)</f>
        <v>5.0999999999999996</v>
      </c>
      <c r="D44" s="52">
        <f t="shared" ref="D44" si="8">SUM(D34:D43)</f>
        <v>5.0999999999999996</v>
      </c>
      <c r="E44" s="52">
        <f t="shared" ref="E44" si="9">SUM(E34:E43)</f>
        <v>5.0999999999999996</v>
      </c>
      <c r="F44" s="52">
        <f t="shared" ref="F44" si="10">SUM(F34:F43)</f>
        <v>5.0999999999999996</v>
      </c>
      <c r="G44" s="52">
        <f t="shared" ref="G44" si="11">SUM(G34:G43)</f>
        <v>5.0999999999999996</v>
      </c>
      <c r="H44" s="52">
        <f t="shared" ref="H44" si="12">SUM(H34:H43)</f>
        <v>5.0999999999999996</v>
      </c>
      <c r="I44" s="52">
        <f t="shared" ref="I44" si="13">SUM(I34:I43)</f>
        <v>5.0999999999999996</v>
      </c>
      <c r="J44" s="52">
        <f t="shared" ref="J44" si="14">SUM(J34:J43)</f>
        <v>5.0999999999999996</v>
      </c>
      <c r="K44" s="52">
        <f t="shared" ref="K44" si="15">SUM(K34:K43)</f>
        <v>5.0999999999999996</v>
      </c>
      <c r="L44" s="52">
        <f t="shared" ref="L44" si="16">SUM(L34:L43)</f>
        <v>5.0999999999999996</v>
      </c>
      <c r="M44" s="52">
        <f t="shared" ref="M44" si="17">SUM(M34:M43)</f>
        <v>5.0999999999999996</v>
      </c>
      <c r="N44" s="52">
        <f t="shared" ref="N44" si="18">SUM(N34:N43)</f>
        <v>5.0999999999999996</v>
      </c>
      <c r="O44" s="52">
        <f>SUM(O34:O43)</f>
        <v>61.199999999999982</v>
      </c>
    </row>
    <row r="45" spans="2:15" ht="12.6" thickTop="1" x14ac:dyDescent="0.4">
      <c r="B45" s="45" t="str">
        <f>+B18</f>
        <v>GASTOS DE VENTA</v>
      </c>
    </row>
    <row r="46" spans="2:15" x14ac:dyDescent="0.4">
      <c r="B46" s="48" t="s">
        <v>18</v>
      </c>
      <c r="C46" s="20">
        <f>C19*(1+$E$32)</f>
        <v>1.02</v>
      </c>
      <c r="D46" s="20">
        <f t="shared" ref="D46:N46" si="19">D19*(1+$E$32)</f>
        <v>1.02</v>
      </c>
      <c r="E46" s="20">
        <f t="shared" si="19"/>
        <v>1.02</v>
      </c>
      <c r="F46" s="20">
        <f t="shared" si="19"/>
        <v>1.02</v>
      </c>
      <c r="G46" s="20">
        <f t="shared" si="19"/>
        <v>1.02</v>
      </c>
      <c r="H46" s="20">
        <f t="shared" si="19"/>
        <v>1.02</v>
      </c>
      <c r="I46" s="20">
        <f t="shared" si="19"/>
        <v>1.02</v>
      </c>
      <c r="J46" s="20">
        <f t="shared" si="19"/>
        <v>1.02</v>
      </c>
      <c r="K46" s="20">
        <f t="shared" si="19"/>
        <v>1.02</v>
      </c>
      <c r="L46" s="20">
        <f t="shared" si="19"/>
        <v>1.02</v>
      </c>
      <c r="M46" s="20">
        <f t="shared" si="19"/>
        <v>1.02</v>
      </c>
      <c r="N46" s="20">
        <f t="shared" si="19"/>
        <v>1.02</v>
      </c>
      <c r="O46" s="20">
        <f>SUM(C46:N46)</f>
        <v>12.239999999999997</v>
      </c>
    </row>
    <row r="47" spans="2:15" x14ac:dyDescent="0.4">
      <c r="B47" s="50" t="s">
        <v>85</v>
      </c>
      <c r="C47" s="20">
        <f t="shared" ref="C47:N55" si="20">C20*(1+$E$32)</f>
        <v>1.02</v>
      </c>
      <c r="D47" s="20">
        <f t="shared" si="20"/>
        <v>1.02</v>
      </c>
      <c r="E47" s="20">
        <f t="shared" si="20"/>
        <v>1.02</v>
      </c>
      <c r="F47" s="20">
        <f t="shared" si="20"/>
        <v>1.02</v>
      </c>
      <c r="G47" s="20">
        <f t="shared" si="20"/>
        <v>1.02</v>
      </c>
      <c r="H47" s="20">
        <f t="shared" si="20"/>
        <v>1.02</v>
      </c>
      <c r="I47" s="20">
        <f t="shared" si="20"/>
        <v>1.02</v>
      </c>
      <c r="J47" s="20">
        <f t="shared" si="20"/>
        <v>1.02</v>
      </c>
      <c r="K47" s="20">
        <f t="shared" si="20"/>
        <v>1.02</v>
      </c>
      <c r="L47" s="20">
        <f t="shared" si="20"/>
        <v>1.02</v>
      </c>
      <c r="M47" s="20">
        <f t="shared" si="20"/>
        <v>1.02</v>
      </c>
      <c r="N47" s="20">
        <f t="shared" si="20"/>
        <v>1.02</v>
      </c>
      <c r="O47" s="20">
        <f t="shared" ref="O47:O55" si="21">SUM(C47:N47)</f>
        <v>12.239999999999997</v>
      </c>
    </row>
    <row r="48" spans="2:15" x14ac:dyDescent="0.4">
      <c r="B48" s="50" t="s">
        <v>86</v>
      </c>
      <c r="C48" s="20">
        <f t="shared" si="20"/>
        <v>1.02</v>
      </c>
      <c r="D48" s="20">
        <f t="shared" si="20"/>
        <v>1.02</v>
      </c>
      <c r="E48" s="20">
        <f t="shared" si="20"/>
        <v>1.02</v>
      </c>
      <c r="F48" s="20">
        <f t="shared" si="20"/>
        <v>1.02</v>
      </c>
      <c r="G48" s="20">
        <f t="shared" si="20"/>
        <v>1.02</v>
      </c>
      <c r="H48" s="20">
        <f t="shared" si="20"/>
        <v>1.02</v>
      </c>
      <c r="I48" s="20">
        <f t="shared" si="20"/>
        <v>1.02</v>
      </c>
      <c r="J48" s="20">
        <f t="shared" si="20"/>
        <v>1.02</v>
      </c>
      <c r="K48" s="20">
        <f t="shared" si="20"/>
        <v>1.02</v>
      </c>
      <c r="L48" s="20">
        <f t="shared" si="20"/>
        <v>1.02</v>
      </c>
      <c r="M48" s="20">
        <f t="shared" si="20"/>
        <v>1.02</v>
      </c>
      <c r="N48" s="20">
        <f t="shared" si="20"/>
        <v>1.02</v>
      </c>
      <c r="O48" s="20">
        <f t="shared" si="21"/>
        <v>12.239999999999997</v>
      </c>
    </row>
    <row r="49" spans="2:15" x14ac:dyDescent="0.4">
      <c r="B49" s="50" t="s">
        <v>87</v>
      </c>
      <c r="C49" s="20">
        <f t="shared" si="20"/>
        <v>1.02</v>
      </c>
      <c r="D49" s="20">
        <f t="shared" si="20"/>
        <v>1.02</v>
      </c>
      <c r="E49" s="20">
        <f t="shared" si="20"/>
        <v>1.02</v>
      </c>
      <c r="F49" s="20">
        <f t="shared" si="20"/>
        <v>1.02</v>
      </c>
      <c r="G49" s="20">
        <f t="shared" si="20"/>
        <v>1.02</v>
      </c>
      <c r="H49" s="20">
        <f t="shared" si="20"/>
        <v>1.02</v>
      </c>
      <c r="I49" s="20">
        <f t="shared" si="20"/>
        <v>1.02</v>
      </c>
      <c r="J49" s="20">
        <f t="shared" si="20"/>
        <v>1.02</v>
      </c>
      <c r="K49" s="20">
        <f t="shared" si="20"/>
        <v>1.02</v>
      </c>
      <c r="L49" s="20">
        <f t="shared" si="20"/>
        <v>1.02</v>
      </c>
      <c r="M49" s="20">
        <f t="shared" si="20"/>
        <v>1.02</v>
      </c>
      <c r="N49" s="20">
        <f t="shared" si="20"/>
        <v>1.02</v>
      </c>
      <c r="O49" s="20">
        <f t="shared" si="21"/>
        <v>12.239999999999997</v>
      </c>
    </row>
    <row r="50" spans="2:15" x14ac:dyDescent="0.4">
      <c r="B50" s="49"/>
      <c r="C50" s="20">
        <f t="shared" si="20"/>
        <v>0</v>
      </c>
      <c r="D50" s="20">
        <f t="shared" si="20"/>
        <v>0</v>
      </c>
      <c r="E50" s="20">
        <f t="shared" si="20"/>
        <v>0</v>
      </c>
      <c r="F50" s="20">
        <f t="shared" si="20"/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20">
        <f t="shared" si="20"/>
        <v>0</v>
      </c>
      <c r="O50" s="20">
        <f t="shared" si="21"/>
        <v>0</v>
      </c>
    </row>
    <row r="51" spans="2:15" x14ac:dyDescent="0.4">
      <c r="B51" s="49"/>
      <c r="C51" s="20">
        <f t="shared" si="20"/>
        <v>0</v>
      </c>
      <c r="D51" s="20">
        <f t="shared" si="20"/>
        <v>0</v>
      </c>
      <c r="E51" s="20">
        <f t="shared" si="20"/>
        <v>0</v>
      </c>
      <c r="F51" s="20">
        <f t="shared" si="20"/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20">
        <f t="shared" si="20"/>
        <v>0</v>
      </c>
      <c r="O51" s="20">
        <f t="shared" si="21"/>
        <v>0</v>
      </c>
    </row>
    <row r="52" spans="2:15" x14ac:dyDescent="0.4">
      <c r="B52" s="49"/>
      <c r="C52" s="20">
        <f t="shared" si="20"/>
        <v>0</v>
      </c>
      <c r="D52" s="20">
        <f t="shared" si="20"/>
        <v>0</v>
      </c>
      <c r="E52" s="20">
        <f t="shared" si="20"/>
        <v>0</v>
      </c>
      <c r="F52" s="20">
        <f t="shared" si="20"/>
        <v>0</v>
      </c>
      <c r="G52" s="20">
        <f t="shared" si="20"/>
        <v>0</v>
      </c>
      <c r="H52" s="20">
        <f t="shared" si="20"/>
        <v>0</v>
      </c>
      <c r="I52" s="20">
        <f t="shared" si="20"/>
        <v>0</v>
      </c>
      <c r="J52" s="20">
        <f t="shared" si="20"/>
        <v>0</v>
      </c>
      <c r="K52" s="20">
        <f t="shared" si="20"/>
        <v>0</v>
      </c>
      <c r="L52" s="20">
        <f t="shared" si="20"/>
        <v>0</v>
      </c>
      <c r="M52" s="20">
        <f t="shared" si="20"/>
        <v>0</v>
      </c>
      <c r="N52" s="20">
        <f t="shared" si="20"/>
        <v>0</v>
      </c>
      <c r="O52" s="20">
        <f t="shared" si="21"/>
        <v>0</v>
      </c>
    </row>
    <row r="53" spans="2:15" x14ac:dyDescent="0.4">
      <c r="B53" s="49"/>
      <c r="C53" s="20">
        <f t="shared" si="20"/>
        <v>0</v>
      </c>
      <c r="D53" s="20">
        <f t="shared" si="20"/>
        <v>0</v>
      </c>
      <c r="E53" s="20">
        <f t="shared" si="20"/>
        <v>0</v>
      </c>
      <c r="F53" s="20">
        <f t="shared" si="20"/>
        <v>0</v>
      </c>
      <c r="G53" s="20">
        <f t="shared" si="20"/>
        <v>0</v>
      </c>
      <c r="H53" s="20">
        <f t="shared" si="20"/>
        <v>0</v>
      </c>
      <c r="I53" s="20">
        <f t="shared" si="20"/>
        <v>0</v>
      </c>
      <c r="J53" s="20">
        <f t="shared" si="20"/>
        <v>0</v>
      </c>
      <c r="K53" s="20">
        <f t="shared" si="20"/>
        <v>0</v>
      </c>
      <c r="L53" s="20">
        <f t="shared" si="20"/>
        <v>0</v>
      </c>
      <c r="M53" s="20">
        <f t="shared" si="20"/>
        <v>0</v>
      </c>
      <c r="N53" s="20">
        <f t="shared" si="20"/>
        <v>0</v>
      </c>
      <c r="O53" s="20">
        <f t="shared" si="21"/>
        <v>0</v>
      </c>
    </row>
    <row r="54" spans="2:15" x14ac:dyDescent="0.4">
      <c r="B54" s="49"/>
      <c r="C54" s="20">
        <f t="shared" si="20"/>
        <v>0</v>
      </c>
      <c r="D54" s="20">
        <f t="shared" si="20"/>
        <v>0</v>
      </c>
      <c r="E54" s="20">
        <f t="shared" si="20"/>
        <v>0</v>
      </c>
      <c r="F54" s="20">
        <f t="shared" si="20"/>
        <v>0</v>
      </c>
      <c r="G54" s="20">
        <f t="shared" si="20"/>
        <v>0</v>
      </c>
      <c r="H54" s="20">
        <f t="shared" si="20"/>
        <v>0</v>
      </c>
      <c r="I54" s="20">
        <f t="shared" si="20"/>
        <v>0</v>
      </c>
      <c r="J54" s="20">
        <f t="shared" si="20"/>
        <v>0</v>
      </c>
      <c r="K54" s="20">
        <f t="shared" si="20"/>
        <v>0</v>
      </c>
      <c r="L54" s="20">
        <f t="shared" si="20"/>
        <v>0</v>
      </c>
      <c r="M54" s="20">
        <f t="shared" si="20"/>
        <v>0</v>
      </c>
      <c r="N54" s="20">
        <f t="shared" si="20"/>
        <v>0</v>
      </c>
      <c r="O54" s="20">
        <f t="shared" si="21"/>
        <v>0</v>
      </c>
    </row>
    <row r="55" spans="2:15" x14ac:dyDescent="0.4">
      <c r="B55" s="49"/>
      <c r="C55" s="20">
        <f t="shared" si="20"/>
        <v>0</v>
      </c>
      <c r="D55" s="20">
        <f t="shared" si="20"/>
        <v>0</v>
      </c>
      <c r="E55" s="20">
        <f t="shared" si="20"/>
        <v>0</v>
      </c>
      <c r="F55" s="20">
        <f t="shared" si="20"/>
        <v>0</v>
      </c>
      <c r="G55" s="20">
        <f t="shared" si="20"/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20">
        <f t="shared" si="20"/>
        <v>0</v>
      </c>
      <c r="L55" s="20">
        <f t="shared" si="20"/>
        <v>0</v>
      </c>
      <c r="M55" s="20">
        <f t="shared" si="20"/>
        <v>0</v>
      </c>
      <c r="N55" s="20">
        <f t="shared" si="20"/>
        <v>0</v>
      </c>
      <c r="O55" s="20">
        <f t="shared" si="21"/>
        <v>0</v>
      </c>
    </row>
    <row r="56" spans="2:15" ht="12.6" thickBot="1" x14ac:dyDescent="0.45">
      <c r="B56" s="51" t="str">
        <f>+B29</f>
        <v>Total Gastos de Venta</v>
      </c>
      <c r="C56" s="52">
        <f>SUM(C46:C55)</f>
        <v>4.08</v>
      </c>
      <c r="D56" s="52">
        <f t="shared" ref="D56" si="22">SUM(D46:D55)</f>
        <v>4.08</v>
      </c>
      <c r="E56" s="52">
        <f t="shared" ref="E56" si="23">SUM(E46:E55)</f>
        <v>4.08</v>
      </c>
      <c r="F56" s="52">
        <f t="shared" ref="F56" si="24">SUM(F46:F55)</f>
        <v>4.08</v>
      </c>
      <c r="G56" s="52">
        <f t="shared" ref="G56" si="25">SUM(G46:G55)</f>
        <v>4.08</v>
      </c>
      <c r="H56" s="52">
        <f t="shared" ref="H56" si="26">SUM(H46:H55)</f>
        <v>4.08</v>
      </c>
      <c r="I56" s="52">
        <f t="shared" ref="I56" si="27">SUM(I46:I55)</f>
        <v>4.08</v>
      </c>
      <c r="J56" s="52">
        <f t="shared" ref="J56" si="28">SUM(J46:J55)</f>
        <v>4.08</v>
      </c>
      <c r="K56" s="52">
        <f t="shared" ref="K56" si="29">SUM(K46:K55)</f>
        <v>4.08</v>
      </c>
      <c r="L56" s="52">
        <f t="shared" ref="L56" si="30">SUM(L46:L55)</f>
        <v>4.08</v>
      </c>
      <c r="M56" s="52">
        <f t="shared" ref="M56" si="31">SUM(M46:M55)</f>
        <v>4.08</v>
      </c>
      <c r="N56" s="52">
        <f t="shared" ref="N56" si="32">SUM(N46:N55)</f>
        <v>4.08</v>
      </c>
      <c r="O56" s="52">
        <f>SUM(O46:O55)</f>
        <v>48.959999999999987</v>
      </c>
    </row>
    <row r="57" spans="2:15" ht="12.6" thickTop="1" x14ac:dyDescent="0.4"/>
    <row r="58" spans="2:15" ht="13.8" x14ac:dyDescent="0.45">
      <c r="B58" s="46" t="s">
        <v>16</v>
      </c>
    </row>
    <row r="59" spans="2:15" ht="13.8" x14ac:dyDescent="0.45">
      <c r="B59" s="44" t="str">
        <f>+B32</f>
        <v>GASTOS GENERALES</v>
      </c>
      <c r="C59" s="40" t="s">
        <v>72</v>
      </c>
      <c r="D59" s="42"/>
      <c r="E59" s="80">
        <v>0.03</v>
      </c>
    </row>
    <row r="60" spans="2:15" ht="13.8" x14ac:dyDescent="0.45">
      <c r="B60" s="45" t="str">
        <f>+B33</f>
        <v>GASTOS DE ADMINISTRACIÓN</v>
      </c>
      <c r="C60" s="47" t="str">
        <f>C33</f>
        <v>Mes 1</v>
      </c>
      <c r="D60" s="47" t="str">
        <f t="shared" ref="D60:N60" si="33">D33</f>
        <v>Mes 2</v>
      </c>
      <c r="E60" s="47" t="str">
        <f t="shared" si="33"/>
        <v>Mes 3</v>
      </c>
      <c r="F60" s="47" t="str">
        <f t="shared" si="33"/>
        <v>Mes 4</v>
      </c>
      <c r="G60" s="47" t="str">
        <f t="shared" si="33"/>
        <v>Mes 5</v>
      </c>
      <c r="H60" s="47" t="str">
        <f t="shared" si="33"/>
        <v>Mes 6</v>
      </c>
      <c r="I60" s="47" t="str">
        <f t="shared" si="33"/>
        <v>Mes 7</v>
      </c>
      <c r="J60" s="47" t="str">
        <f t="shared" si="33"/>
        <v>Mes 8</v>
      </c>
      <c r="K60" s="47" t="str">
        <f t="shared" si="33"/>
        <v>Mes 9</v>
      </c>
      <c r="L60" s="47" t="str">
        <f t="shared" si="33"/>
        <v>Mes 10</v>
      </c>
      <c r="M60" s="47" t="str">
        <f t="shared" si="33"/>
        <v>Mes 11</v>
      </c>
      <c r="N60" s="47" t="str">
        <f t="shared" si="33"/>
        <v>Mes 12</v>
      </c>
      <c r="O60" s="47" t="s">
        <v>1</v>
      </c>
    </row>
    <row r="61" spans="2:15" x14ac:dyDescent="0.4">
      <c r="B61" s="48" t="s">
        <v>80</v>
      </c>
      <c r="C61" s="20">
        <f>C34*(1+$E$59)</f>
        <v>1.0506</v>
      </c>
      <c r="D61" s="20">
        <f t="shared" ref="D61:N61" si="34">D34*(1+$E$59)</f>
        <v>1.0506</v>
      </c>
      <c r="E61" s="20">
        <f t="shared" si="34"/>
        <v>1.0506</v>
      </c>
      <c r="F61" s="20">
        <f t="shared" si="34"/>
        <v>1.0506</v>
      </c>
      <c r="G61" s="20">
        <f t="shared" si="34"/>
        <v>1.0506</v>
      </c>
      <c r="H61" s="20">
        <f t="shared" si="34"/>
        <v>1.0506</v>
      </c>
      <c r="I61" s="20">
        <f t="shared" si="34"/>
        <v>1.0506</v>
      </c>
      <c r="J61" s="20">
        <f t="shared" si="34"/>
        <v>1.0506</v>
      </c>
      <c r="K61" s="20">
        <f t="shared" si="34"/>
        <v>1.0506</v>
      </c>
      <c r="L61" s="20">
        <f t="shared" si="34"/>
        <v>1.0506</v>
      </c>
      <c r="M61" s="20">
        <f t="shared" si="34"/>
        <v>1.0506</v>
      </c>
      <c r="N61" s="20">
        <f t="shared" si="34"/>
        <v>1.0506</v>
      </c>
      <c r="O61" s="20">
        <f>SUM(C61:N61)</f>
        <v>12.607199999999997</v>
      </c>
    </row>
    <row r="62" spans="2:15" x14ac:dyDescent="0.4">
      <c r="B62" s="48" t="s">
        <v>81</v>
      </c>
      <c r="C62" s="20">
        <f t="shared" ref="C62:N70" si="35">C35*(1+$E$59)</f>
        <v>1.0506</v>
      </c>
      <c r="D62" s="20">
        <f t="shared" si="35"/>
        <v>1.0506</v>
      </c>
      <c r="E62" s="20">
        <f t="shared" si="35"/>
        <v>1.0506</v>
      </c>
      <c r="F62" s="20">
        <f t="shared" si="35"/>
        <v>1.0506</v>
      </c>
      <c r="G62" s="20">
        <f t="shared" si="35"/>
        <v>1.0506</v>
      </c>
      <c r="H62" s="20">
        <f t="shared" si="35"/>
        <v>1.0506</v>
      </c>
      <c r="I62" s="20">
        <f t="shared" si="35"/>
        <v>1.0506</v>
      </c>
      <c r="J62" s="20">
        <f t="shared" si="35"/>
        <v>1.0506</v>
      </c>
      <c r="K62" s="20">
        <f t="shared" si="35"/>
        <v>1.0506</v>
      </c>
      <c r="L62" s="20">
        <f t="shared" si="35"/>
        <v>1.0506</v>
      </c>
      <c r="M62" s="20">
        <f t="shared" si="35"/>
        <v>1.0506</v>
      </c>
      <c r="N62" s="20">
        <f t="shared" si="35"/>
        <v>1.0506</v>
      </c>
      <c r="O62" s="20">
        <f t="shared" ref="O62:O70" si="36">SUM(C62:N62)</f>
        <v>12.607199999999997</v>
      </c>
    </row>
    <row r="63" spans="2:15" x14ac:dyDescent="0.4">
      <c r="B63" s="48" t="s">
        <v>20</v>
      </c>
      <c r="C63" s="20">
        <f t="shared" si="35"/>
        <v>1.0506</v>
      </c>
      <c r="D63" s="20">
        <f t="shared" si="35"/>
        <v>1.0506</v>
      </c>
      <c r="E63" s="20">
        <f t="shared" si="35"/>
        <v>1.0506</v>
      </c>
      <c r="F63" s="20">
        <f t="shared" si="35"/>
        <v>1.0506</v>
      </c>
      <c r="G63" s="20">
        <f t="shared" si="35"/>
        <v>1.0506</v>
      </c>
      <c r="H63" s="20">
        <f t="shared" si="35"/>
        <v>1.0506</v>
      </c>
      <c r="I63" s="20">
        <f t="shared" si="35"/>
        <v>1.0506</v>
      </c>
      <c r="J63" s="20">
        <f t="shared" si="35"/>
        <v>1.0506</v>
      </c>
      <c r="K63" s="20">
        <f t="shared" si="35"/>
        <v>1.0506</v>
      </c>
      <c r="L63" s="20">
        <f t="shared" si="35"/>
        <v>1.0506</v>
      </c>
      <c r="M63" s="20">
        <f t="shared" si="35"/>
        <v>1.0506</v>
      </c>
      <c r="N63" s="20">
        <f t="shared" si="35"/>
        <v>1.0506</v>
      </c>
      <c r="O63" s="20">
        <f t="shared" si="36"/>
        <v>12.607199999999997</v>
      </c>
    </row>
    <row r="64" spans="2:15" x14ac:dyDescent="0.4">
      <c r="B64" s="48" t="s">
        <v>82</v>
      </c>
      <c r="C64" s="20">
        <f t="shared" si="35"/>
        <v>1.0506</v>
      </c>
      <c r="D64" s="20">
        <f t="shared" si="35"/>
        <v>1.0506</v>
      </c>
      <c r="E64" s="20">
        <f t="shared" si="35"/>
        <v>1.0506</v>
      </c>
      <c r="F64" s="20">
        <f t="shared" si="35"/>
        <v>1.0506</v>
      </c>
      <c r="G64" s="20">
        <f t="shared" si="35"/>
        <v>1.0506</v>
      </c>
      <c r="H64" s="20">
        <f t="shared" si="35"/>
        <v>1.0506</v>
      </c>
      <c r="I64" s="20">
        <f t="shared" si="35"/>
        <v>1.0506</v>
      </c>
      <c r="J64" s="20">
        <f t="shared" si="35"/>
        <v>1.0506</v>
      </c>
      <c r="K64" s="20">
        <f t="shared" si="35"/>
        <v>1.0506</v>
      </c>
      <c r="L64" s="20">
        <f t="shared" si="35"/>
        <v>1.0506</v>
      </c>
      <c r="M64" s="20">
        <f t="shared" si="35"/>
        <v>1.0506</v>
      </c>
      <c r="N64" s="20">
        <f t="shared" si="35"/>
        <v>1.0506</v>
      </c>
      <c r="O64" s="20">
        <f t="shared" si="36"/>
        <v>12.607199999999997</v>
      </c>
    </row>
    <row r="65" spans="2:15" x14ac:dyDescent="0.4">
      <c r="B65" s="48" t="s">
        <v>83</v>
      </c>
      <c r="C65" s="20">
        <f t="shared" si="35"/>
        <v>1.0506</v>
      </c>
      <c r="D65" s="20">
        <f t="shared" si="35"/>
        <v>1.0506</v>
      </c>
      <c r="E65" s="20">
        <f t="shared" si="35"/>
        <v>1.0506</v>
      </c>
      <c r="F65" s="20">
        <f t="shared" si="35"/>
        <v>1.0506</v>
      </c>
      <c r="G65" s="20">
        <f t="shared" si="35"/>
        <v>1.0506</v>
      </c>
      <c r="H65" s="20">
        <f t="shared" si="35"/>
        <v>1.0506</v>
      </c>
      <c r="I65" s="20">
        <f t="shared" si="35"/>
        <v>1.0506</v>
      </c>
      <c r="J65" s="20">
        <f t="shared" si="35"/>
        <v>1.0506</v>
      </c>
      <c r="K65" s="20">
        <f t="shared" si="35"/>
        <v>1.0506</v>
      </c>
      <c r="L65" s="20">
        <f t="shared" si="35"/>
        <v>1.0506</v>
      </c>
      <c r="M65" s="20">
        <f t="shared" si="35"/>
        <v>1.0506</v>
      </c>
      <c r="N65" s="20">
        <f t="shared" si="35"/>
        <v>1.0506</v>
      </c>
      <c r="O65" s="20">
        <f t="shared" si="36"/>
        <v>12.607199999999997</v>
      </c>
    </row>
    <row r="66" spans="2:15" x14ac:dyDescent="0.4">
      <c r="B66" s="49"/>
      <c r="C66" s="20">
        <f t="shared" si="35"/>
        <v>0</v>
      </c>
      <c r="D66" s="20">
        <f t="shared" si="35"/>
        <v>0</v>
      </c>
      <c r="E66" s="20">
        <f t="shared" si="35"/>
        <v>0</v>
      </c>
      <c r="F66" s="20">
        <f t="shared" si="35"/>
        <v>0</v>
      </c>
      <c r="G66" s="20">
        <f t="shared" si="35"/>
        <v>0</v>
      </c>
      <c r="H66" s="20">
        <f t="shared" si="35"/>
        <v>0</v>
      </c>
      <c r="I66" s="20">
        <f t="shared" si="35"/>
        <v>0</v>
      </c>
      <c r="J66" s="20">
        <f t="shared" si="35"/>
        <v>0</v>
      </c>
      <c r="K66" s="20">
        <f t="shared" si="35"/>
        <v>0</v>
      </c>
      <c r="L66" s="20">
        <f t="shared" si="35"/>
        <v>0</v>
      </c>
      <c r="M66" s="20">
        <f t="shared" si="35"/>
        <v>0</v>
      </c>
      <c r="N66" s="20">
        <f t="shared" si="35"/>
        <v>0</v>
      </c>
      <c r="O66" s="20">
        <f t="shared" si="36"/>
        <v>0</v>
      </c>
    </row>
    <row r="67" spans="2:15" x14ac:dyDescent="0.4">
      <c r="B67" s="49"/>
      <c r="C67" s="20">
        <f t="shared" si="35"/>
        <v>0</v>
      </c>
      <c r="D67" s="20">
        <f t="shared" si="35"/>
        <v>0</v>
      </c>
      <c r="E67" s="20">
        <f t="shared" si="35"/>
        <v>0</v>
      </c>
      <c r="F67" s="20">
        <f t="shared" si="35"/>
        <v>0</v>
      </c>
      <c r="G67" s="20">
        <f t="shared" si="35"/>
        <v>0</v>
      </c>
      <c r="H67" s="20">
        <f t="shared" si="35"/>
        <v>0</v>
      </c>
      <c r="I67" s="20">
        <f t="shared" si="35"/>
        <v>0</v>
      </c>
      <c r="J67" s="20">
        <f t="shared" si="35"/>
        <v>0</v>
      </c>
      <c r="K67" s="20">
        <f t="shared" si="35"/>
        <v>0</v>
      </c>
      <c r="L67" s="20">
        <f t="shared" si="35"/>
        <v>0</v>
      </c>
      <c r="M67" s="20">
        <f t="shared" si="35"/>
        <v>0</v>
      </c>
      <c r="N67" s="20">
        <f t="shared" si="35"/>
        <v>0</v>
      </c>
      <c r="O67" s="20">
        <f t="shared" si="36"/>
        <v>0</v>
      </c>
    </row>
    <row r="68" spans="2:15" x14ac:dyDescent="0.4">
      <c r="B68" s="49"/>
      <c r="C68" s="20">
        <f t="shared" si="35"/>
        <v>0</v>
      </c>
      <c r="D68" s="20">
        <f t="shared" si="35"/>
        <v>0</v>
      </c>
      <c r="E68" s="20">
        <f t="shared" si="35"/>
        <v>0</v>
      </c>
      <c r="F68" s="20">
        <f t="shared" si="35"/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si="35"/>
        <v>0</v>
      </c>
      <c r="N68" s="20">
        <f t="shared" si="35"/>
        <v>0</v>
      </c>
      <c r="O68" s="20">
        <f t="shared" si="36"/>
        <v>0</v>
      </c>
    </row>
    <row r="69" spans="2:15" x14ac:dyDescent="0.4">
      <c r="B69" s="49"/>
      <c r="C69" s="20">
        <f t="shared" si="35"/>
        <v>0</v>
      </c>
      <c r="D69" s="20">
        <f t="shared" si="35"/>
        <v>0</v>
      </c>
      <c r="E69" s="20">
        <f t="shared" si="35"/>
        <v>0</v>
      </c>
      <c r="F69" s="20">
        <f t="shared" si="35"/>
        <v>0</v>
      </c>
      <c r="G69" s="20">
        <f t="shared" si="35"/>
        <v>0</v>
      </c>
      <c r="H69" s="20">
        <f t="shared" si="35"/>
        <v>0</v>
      </c>
      <c r="I69" s="20">
        <f t="shared" si="35"/>
        <v>0</v>
      </c>
      <c r="J69" s="20">
        <f t="shared" si="35"/>
        <v>0</v>
      </c>
      <c r="K69" s="20">
        <f t="shared" si="35"/>
        <v>0</v>
      </c>
      <c r="L69" s="20">
        <f t="shared" si="35"/>
        <v>0</v>
      </c>
      <c r="M69" s="20">
        <f t="shared" si="35"/>
        <v>0</v>
      </c>
      <c r="N69" s="20">
        <f t="shared" si="35"/>
        <v>0</v>
      </c>
      <c r="O69" s="20">
        <f t="shared" si="36"/>
        <v>0</v>
      </c>
    </row>
    <row r="70" spans="2:15" x14ac:dyDescent="0.4">
      <c r="B70" s="49"/>
      <c r="C70" s="20">
        <f t="shared" si="35"/>
        <v>0</v>
      </c>
      <c r="D70" s="20">
        <f t="shared" si="35"/>
        <v>0</v>
      </c>
      <c r="E70" s="20">
        <f t="shared" si="35"/>
        <v>0</v>
      </c>
      <c r="F70" s="20">
        <f t="shared" si="35"/>
        <v>0</v>
      </c>
      <c r="G70" s="20">
        <f t="shared" si="35"/>
        <v>0</v>
      </c>
      <c r="H70" s="20">
        <f t="shared" si="35"/>
        <v>0</v>
      </c>
      <c r="I70" s="20">
        <f t="shared" si="35"/>
        <v>0</v>
      </c>
      <c r="J70" s="20">
        <f t="shared" si="35"/>
        <v>0</v>
      </c>
      <c r="K70" s="20">
        <f t="shared" si="35"/>
        <v>0</v>
      </c>
      <c r="L70" s="20">
        <f t="shared" si="35"/>
        <v>0</v>
      </c>
      <c r="M70" s="20">
        <f t="shared" si="35"/>
        <v>0</v>
      </c>
      <c r="N70" s="20">
        <f t="shared" si="35"/>
        <v>0</v>
      </c>
      <c r="O70" s="20">
        <f t="shared" si="36"/>
        <v>0</v>
      </c>
    </row>
    <row r="71" spans="2:15" ht="12.6" thickBot="1" x14ac:dyDescent="0.45">
      <c r="B71" s="51" t="str">
        <f>+B44</f>
        <v>Total Gastos de Administración</v>
      </c>
      <c r="C71" s="52">
        <f>SUM(C61:C70)</f>
        <v>5.2530000000000001</v>
      </c>
      <c r="D71" s="52">
        <f t="shared" ref="D71" si="37">SUM(D61:D70)</f>
        <v>5.2530000000000001</v>
      </c>
      <c r="E71" s="52">
        <f t="shared" ref="E71" si="38">SUM(E61:E70)</f>
        <v>5.2530000000000001</v>
      </c>
      <c r="F71" s="52">
        <f t="shared" ref="F71" si="39">SUM(F61:F70)</f>
        <v>5.2530000000000001</v>
      </c>
      <c r="G71" s="52">
        <f t="shared" ref="G71" si="40">SUM(G61:G70)</f>
        <v>5.2530000000000001</v>
      </c>
      <c r="H71" s="52">
        <f t="shared" ref="H71" si="41">SUM(H61:H70)</f>
        <v>5.2530000000000001</v>
      </c>
      <c r="I71" s="52">
        <f t="shared" ref="I71" si="42">SUM(I61:I70)</f>
        <v>5.2530000000000001</v>
      </c>
      <c r="J71" s="52">
        <f t="shared" ref="J71" si="43">SUM(J61:J70)</f>
        <v>5.2530000000000001</v>
      </c>
      <c r="K71" s="52">
        <f t="shared" ref="K71" si="44">SUM(K61:K70)</f>
        <v>5.2530000000000001</v>
      </c>
      <c r="L71" s="52">
        <f t="shared" ref="L71" si="45">SUM(L61:L70)</f>
        <v>5.2530000000000001</v>
      </c>
      <c r="M71" s="52">
        <f t="shared" ref="M71" si="46">SUM(M61:M70)</f>
        <v>5.2530000000000001</v>
      </c>
      <c r="N71" s="52">
        <f t="shared" ref="N71" si="47">SUM(N61:N70)</f>
        <v>5.2530000000000001</v>
      </c>
      <c r="O71" s="52">
        <f>SUM(O61:O70)</f>
        <v>63.035999999999987</v>
      </c>
    </row>
    <row r="72" spans="2:15" ht="12.6" thickTop="1" x14ac:dyDescent="0.4">
      <c r="B72" s="45" t="str">
        <f>+B45</f>
        <v>GASTOS DE VENTA</v>
      </c>
    </row>
    <row r="73" spans="2:15" x14ac:dyDescent="0.4">
      <c r="B73" s="48" t="s">
        <v>18</v>
      </c>
      <c r="C73" s="20">
        <f>C46*(1+$E$59)</f>
        <v>1.0506</v>
      </c>
      <c r="D73" s="20">
        <f t="shared" ref="D73:N73" si="48">D46*(1+$E$59)</f>
        <v>1.0506</v>
      </c>
      <c r="E73" s="20">
        <f t="shared" si="48"/>
        <v>1.0506</v>
      </c>
      <c r="F73" s="20">
        <f t="shared" si="48"/>
        <v>1.0506</v>
      </c>
      <c r="G73" s="20">
        <f t="shared" si="48"/>
        <v>1.0506</v>
      </c>
      <c r="H73" s="20">
        <f t="shared" si="48"/>
        <v>1.0506</v>
      </c>
      <c r="I73" s="20">
        <f t="shared" si="48"/>
        <v>1.0506</v>
      </c>
      <c r="J73" s="20">
        <f t="shared" si="48"/>
        <v>1.0506</v>
      </c>
      <c r="K73" s="20">
        <f t="shared" si="48"/>
        <v>1.0506</v>
      </c>
      <c r="L73" s="20">
        <f t="shared" si="48"/>
        <v>1.0506</v>
      </c>
      <c r="M73" s="20">
        <f t="shared" si="48"/>
        <v>1.0506</v>
      </c>
      <c r="N73" s="20">
        <f t="shared" si="48"/>
        <v>1.0506</v>
      </c>
      <c r="O73" s="20">
        <f>SUM(C73:N73)</f>
        <v>12.607199999999997</v>
      </c>
    </row>
    <row r="74" spans="2:15" x14ac:dyDescent="0.4">
      <c r="B74" s="50" t="s">
        <v>85</v>
      </c>
      <c r="C74" s="20">
        <f t="shared" ref="C74:N82" si="49">C47*(1+$E$59)</f>
        <v>1.0506</v>
      </c>
      <c r="D74" s="20">
        <f t="shared" si="49"/>
        <v>1.0506</v>
      </c>
      <c r="E74" s="20">
        <f t="shared" si="49"/>
        <v>1.0506</v>
      </c>
      <c r="F74" s="20">
        <f t="shared" si="49"/>
        <v>1.0506</v>
      </c>
      <c r="G74" s="20">
        <f t="shared" si="49"/>
        <v>1.0506</v>
      </c>
      <c r="H74" s="20">
        <f t="shared" si="49"/>
        <v>1.0506</v>
      </c>
      <c r="I74" s="20">
        <f t="shared" si="49"/>
        <v>1.0506</v>
      </c>
      <c r="J74" s="20">
        <f t="shared" si="49"/>
        <v>1.0506</v>
      </c>
      <c r="K74" s="20">
        <f t="shared" si="49"/>
        <v>1.0506</v>
      </c>
      <c r="L74" s="20">
        <f t="shared" si="49"/>
        <v>1.0506</v>
      </c>
      <c r="M74" s="20">
        <f t="shared" si="49"/>
        <v>1.0506</v>
      </c>
      <c r="N74" s="20">
        <f t="shared" si="49"/>
        <v>1.0506</v>
      </c>
      <c r="O74" s="20">
        <f t="shared" ref="O74:O82" si="50">SUM(C74:N74)</f>
        <v>12.607199999999997</v>
      </c>
    </row>
    <row r="75" spans="2:15" x14ac:dyDescent="0.4">
      <c r="B75" s="50" t="s">
        <v>86</v>
      </c>
      <c r="C75" s="20">
        <f t="shared" si="49"/>
        <v>1.0506</v>
      </c>
      <c r="D75" s="20">
        <f t="shared" si="49"/>
        <v>1.0506</v>
      </c>
      <c r="E75" s="20">
        <f t="shared" si="49"/>
        <v>1.0506</v>
      </c>
      <c r="F75" s="20">
        <f t="shared" si="49"/>
        <v>1.0506</v>
      </c>
      <c r="G75" s="20">
        <f t="shared" si="49"/>
        <v>1.0506</v>
      </c>
      <c r="H75" s="20">
        <f t="shared" si="49"/>
        <v>1.0506</v>
      </c>
      <c r="I75" s="20">
        <f t="shared" si="49"/>
        <v>1.0506</v>
      </c>
      <c r="J75" s="20">
        <f t="shared" si="49"/>
        <v>1.0506</v>
      </c>
      <c r="K75" s="20">
        <f t="shared" si="49"/>
        <v>1.0506</v>
      </c>
      <c r="L75" s="20">
        <f t="shared" si="49"/>
        <v>1.0506</v>
      </c>
      <c r="M75" s="20">
        <f t="shared" si="49"/>
        <v>1.0506</v>
      </c>
      <c r="N75" s="20">
        <f t="shared" si="49"/>
        <v>1.0506</v>
      </c>
      <c r="O75" s="20">
        <f t="shared" si="50"/>
        <v>12.607199999999997</v>
      </c>
    </row>
    <row r="76" spans="2:15" x14ac:dyDescent="0.4">
      <c r="B76" s="50" t="s">
        <v>87</v>
      </c>
      <c r="C76" s="20">
        <f t="shared" si="49"/>
        <v>1.0506</v>
      </c>
      <c r="D76" s="20">
        <f t="shared" si="49"/>
        <v>1.0506</v>
      </c>
      <c r="E76" s="20">
        <f t="shared" si="49"/>
        <v>1.0506</v>
      </c>
      <c r="F76" s="20">
        <f t="shared" si="49"/>
        <v>1.0506</v>
      </c>
      <c r="G76" s="20">
        <f t="shared" si="49"/>
        <v>1.0506</v>
      </c>
      <c r="H76" s="20">
        <f t="shared" si="49"/>
        <v>1.0506</v>
      </c>
      <c r="I76" s="20">
        <f t="shared" si="49"/>
        <v>1.0506</v>
      </c>
      <c r="J76" s="20">
        <f t="shared" si="49"/>
        <v>1.0506</v>
      </c>
      <c r="K76" s="20">
        <f t="shared" si="49"/>
        <v>1.0506</v>
      </c>
      <c r="L76" s="20">
        <f t="shared" si="49"/>
        <v>1.0506</v>
      </c>
      <c r="M76" s="20">
        <f t="shared" si="49"/>
        <v>1.0506</v>
      </c>
      <c r="N76" s="20">
        <f t="shared" si="49"/>
        <v>1.0506</v>
      </c>
      <c r="O76" s="20">
        <f t="shared" si="50"/>
        <v>12.607199999999997</v>
      </c>
    </row>
    <row r="77" spans="2:15" x14ac:dyDescent="0.4">
      <c r="B77" s="49"/>
      <c r="C77" s="20">
        <f t="shared" si="49"/>
        <v>0</v>
      </c>
      <c r="D77" s="20">
        <f t="shared" si="49"/>
        <v>0</v>
      </c>
      <c r="E77" s="20">
        <f t="shared" si="49"/>
        <v>0</v>
      </c>
      <c r="F77" s="20">
        <f t="shared" si="49"/>
        <v>0</v>
      </c>
      <c r="G77" s="20">
        <f t="shared" si="49"/>
        <v>0</v>
      </c>
      <c r="H77" s="20">
        <f t="shared" si="49"/>
        <v>0</v>
      </c>
      <c r="I77" s="20">
        <f t="shared" si="49"/>
        <v>0</v>
      </c>
      <c r="J77" s="20">
        <f t="shared" si="49"/>
        <v>0</v>
      </c>
      <c r="K77" s="20">
        <f t="shared" si="49"/>
        <v>0</v>
      </c>
      <c r="L77" s="20">
        <f t="shared" si="49"/>
        <v>0</v>
      </c>
      <c r="M77" s="20">
        <f t="shared" si="49"/>
        <v>0</v>
      </c>
      <c r="N77" s="20">
        <f t="shared" si="49"/>
        <v>0</v>
      </c>
      <c r="O77" s="20">
        <f t="shared" si="50"/>
        <v>0</v>
      </c>
    </row>
    <row r="78" spans="2:15" x14ac:dyDescent="0.4">
      <c r="B78" s="49"/>
      <c r="C78" s="20">
        <f t="shared" si="49"/>
        <v>0</v>
      </c>
      <c r="D78" s="20">
        <f t="shared" si="49"/>
        <v>0</v>
      </c>
      <c r="E78" s="20">
        <f t="shared" si="49"/>
        <v>0</v>
      </c>
      <c r="F78" s="20">
        <f t="shared" si="49"/>
        <v>0</v>
      </c>
      <c r="G78" s="20">
        <f t="shared" si="49"/>
        <v>0</v>
      </c>
      <c r="H78" s="20">
        <f t="shared" si="49"/>
        <v>0</v>
      </c>
      <c r="I78" s="20">
        <f t="shared" si="49"/>
        <v>0</v>
      </c>
      <c r="J78" s="20">
        <f t="shared" si="49"/>
        <v>0</v>
      </c>
      <c r="K78" s="20">
        <f t="shared" si="49"/>
        <v>0</v>
      </c>
      <c r="L78" s="20">
        <f t="shared" si="49"/>
        <v>0</v>
      </c>
      <c r="M78" s="20">
        <f t="shared" si="49"/>
        <v>0</v>
      </c>
      <c r="N78" s="20">
        <f t="shared" si="49"/>
        <v>0</v>
      </c>
      <c r="O78" s="20">
        <f t="shared" si="50"/>
        <v>0</v>
      </c>
    </row>
    <row r="79" spans="2:15" x14ac:dyDescent="0.4">
      <c r="B79" s="49"/>
      <c r="C79" s="20">
        <f t="shared" si="49"/>
        <v>0</v>
      </c>
      <c r="D79" s="20">
        <f t="shared" si="49"/>
        <v>0</v>
      </c>
      <c r="E79" s="20">
        <f t="shared" si="49"/>
        <v>0</v>
      </c>
      <c r="F79" s="20">
        <f t="shared" si="49"/>
        <v>0</v>
      </c>
      <c r="G79" s="20">
        <f t="shared" si="49"/>
        <v>0</v>
      </c>
      <c r="H79" s="20">
        <f t="shared" si="49"/>
        <v>0</v>
      </c>
      <c r="I79" s="20">
        <f t="shared" si="49"/>
        <v>0</v>
      </c>
      <c r="J79" s="20">
        <f t="shared" si="49"/>
        <v>0</v>
      </c>
      <c r="K79" s="20">
        <f t="shared" si="49"/>
        <v>0</v>
      </c>
      <c r="L79" s="20">
        <f t="shared" si="49"/>
        <v>0</v>
      </c>
      <c r="M79" s="20">
        <f t="shared" si="49"/>
        <v>0</v>
      </c>
      <c r="N79" s="20">
        <f t="shared" si="49"/>
        <v>0</v>
      </c>
      <c r="O79" s="20">
        <f t="shared" si="50"/>
        <v>0</v>
      </c>
    </row>
    <row r="80" spans="2:15" x14ac:dyDescent="0.4">
      <c r="B80" s="49"/>
      <c r="C80" s="20">
        <f t="shared" si="49"/>
        <v>0</v>
      </c>
      <c r="D80" s="20">
        <f t="shared" si="49"/>
        <v>0</v>
      </c>
      <c r="E80" s="20">
        <f t="shared" si="49"/>
        <v>0</v>
      </c>
      <c r="F80" s="20">
        <f t="shared" si="49"/>
        <v>0</v>
      </c>
      <c r="G80" s="20">
        <f t="shared" si="49"/>
        <v>0</v>
      </c>
      <c r="H80" s="20">
        <f t="shared" si="49"/>
        <v>0</v>
      </c>
      <c r="I80" s="20">
        <f t="shared" si="49"/>
        <v>0</v>
      </c>
      <c r="J80" s="20">
        <f t="shared" si="49"/>
        <v>0</v>
      </c>
      <c r="K80" s="20">
        <f t="shared" si="49"/>
        <v>0</v>
      </c>
      <c r="L80" s="20">
        <f t="shared" si="49"/>
        <v>0</v>
      </c>
      <c r="M80" s="20">
        <f t="shared" si="49"/>
        <v>0</v>
      </c>
      <c r="N80" s="20">
        <f t="shared" si="49"/>
        <v>0</v>
      </c>
      <c r="O80" s="20">
        <f t="shared" si="50"/>
        <v>0</v>
      </c>
    </row>
    <row r="81" spans="2:15" x14ac:dyDescent="0.4">
      <c r="B81" s="49"/>
      <c r="C81" s="20">
        <f t="shared" si="49"/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20">
        <f t="shared" si="49"/>
        <v>0</v>
      </c>
      <c r="L81" s="20">
        <f t="shared" si="49"/>
        <v>0</v>
      </c>
      <c r="M81" s="20">
        <f t="shared" si="49"/>
        <v>0</v>
      </c>
      <c r="N81" s="20">
        <f t="shared" si="49"/>
        <v>0</v>
      </c>
      <c r="O81" s="20">
        <f t="shared" si="50"/>
        <v>0</v>
      </c>
    </row>
    <row r="82" spans="2:15" x14ac:dyDescent="0.4">
      <c r="B82" s="49"/>
      <c r="C82" s="20">
        <f t="shared" si="49"/>
        <v>0</v>
      </c>
      <c r="D82" s="20">
        <f t="shared" si="49"/>
        <v>0</v>
      </c>
      <c r="E82" s="20">
        <f t="shared" si="49"/>
        <v>0</v>
      </c>
      <c r="F82" s="20">
        <f t="shared" si="49"/>
        <v>0</v>
      </c>
      <c r="G82" s="20">
        <f t="shared" si="49"/>
        <v>0</v>
      </c>
      <c r="H82" s="20">
        <f t="shared" si="49"/>
        <v>0</v>
      </c>
      <c r="I82" s="20">
        <f t="shared" si="49"/>
        <v>0</v>
      </c>
      <c r="J82" s="20">
        <f t="shared" si="49"/>
        <v>0</v>
      </c>
      <c r="K82" s="20">
        <f t="shared" si="49"/>
        <v>0</v>
      </c>
      <c r="L82" s="20">
        <f t="shared" si="49"/>
        <v>0</v>
      </c>
      <c r="M82" s="20">
        <f t="shared" si="49"/>
        <v>0</v>
      </c>
      <c r="N82" s="20">
        <f t="shared" si="49"/>
        <v>0</v>
      </c>
      <c r="O82" s="20">
        <f t="shared" si="50"/>
        <v>0</v>
      </c>
    </row>
    <row r="83" spans="2:15" ht="12.6" thickBot="1" x14ac:dyDescent="0.45">
      <c r="B83" s="51" t="str">
        <f>+B56</f>
        <v>Total Gastos de Venta</v>
      </c>
      <c r="C83" s="52">
        <f>SUM(C73:C82)</f>
        <v>4.2023999999999999</v>
      </c>
      <c r="D83" s="52">
        <f t="shared" ref="D83" si="51">SUM(D73:D82)</f>
        <v>4.2023999999999999</v>
      </c>
      <c r="E83" s="52">
        <f t="shared" ref="E83" si="52">SUM(E73:E82)</f>
        <v>4.2023999999999999</v>
      </c>
      <c r="F83" s="52">
        <f t="shared" ref="F83" si="53">SUM(F73:F82)</f>
        <v>4.2023999999999999</v>
      </c>
      <c r="G83" s="52">
        <f t="shared" ref="G83" si="54">SUM(G73:G82)</f>
        <v>4.2023999999999999</v>
      </c>
      <c r="H83" s="52">
        <f t="shared" ref="H83" si="55">SUM(H73:H82)</f>
        <v>4.2023999999999999</v>
      </c>
      <c r="I83" s="52">
        <f t="shared" ref="I83" si="56">SUM(I73:I82)</f>
        <v>4.2023999999999999</v>
      </c>
      <c r="J83" s="52">
        <f t="shared" ref="J83" si="57">SUM(J73:J82)</f>
        <v>4.2023999999999999</v>
      </c>
      <c r="K83" s="52">
        <f t="shared" ref="K83" si="58">SUM(K73:K82)</f>
        <v>4.2023999999999999</v>
      </c>
      <c r="L83" s="52">
        <f t="shared" ref="L83" si="59">SUM(L73:L82)</f>
        <v>4.2023999999999999</v>
      </c>
      <c r="M83" s="52">
        <f t="shared" ref="M83" si="60">SUM(M73:M82)</f>
        <v>4.2023999999999999</v>
      </c>
      <c r="N83" s="52">
        <f t="shared" ref="N83" si="61">SUM(N73:N82)</f>
        <v>4.2023999999999999</v>
      </c>
      <c r="O83" s="52">
        <f>SUM(O73:O82)</f>
        <v>50.428799999999988</v>
      </c>
    </row>
    <row r="84" spans="2:15" ht="12.6" thickTop="1" x14ac:dyDescent="0.4"/>
    <row r="85" spans="2:15" ht="13.8" x14ac:dyDescent="0.45">
      <c r="B85" s="46" t="s">
        <v>17</v>
      </c>
    </row>
    <row r="86" spans="2:15" ht="13.8" x14ac:dyDescent="0.45">
      <c r="B86" s="44" t="str">
        <f>+B59</f>
        <v>GASTOS GENERALES</v>
      </c>
      <c r="C86" s="40" t="s">
        <v>72</v>
      </c>
      <c r="D86" s="42"/>
      <c r="E86" s="80">
        <v>0.04</v>
      </c>
    </row>
    <row r="87" spans="2:15" ht="13.8" x14ac:dyDescent="0.45">
      <c r="B87" s="45" t="str">
        <f>+B60</f>
        <v>GASTOS DE ADMINISTRACIÓN</v>
      </c>
      <c r="C87" s="47" t="str">
        <f>C60</f>
        <v>Mes 1</v>
      </c>
      <c r="D87" s="47" t="str">
        <f t="shared" ref="D87:N87" si="62">D60</f>
        <v>Mes 2</v>
      </c>
      <c r="E87" s="47" t="str">
        <f t="shared" si="62"/>
        <v>Mes 3</v>
      </c>
      <c r="F87" s="47" t="str">
        <f t="shared" si="62"/>
        <v>Mes 4</v>
      </c>
      <c r="G87" s="47" t="str">
        <f t="shared" si="62"/>
        <v>Mes 5</v>
      </c>
      <c r="H87" s="47" t="str">
        <f t="shared" si="62"/>
        <v>Mes 6</v>
      </c>
      <c r="I87" s="47" t="str">
        <f t="shared" si="62"/>
        <v>Mes 7</v>
      </c>
      <c r="J87" s="47" t="str">
        <f t="shared" si="62"/>
        <v>Mes 8</v>
      </c>
      <c r="K87" s="47" t="str">
        <f t="shared" si="62"/>
        <v>Mes 9</v>
      </c>
      <c r="L87" s="47" t="str">
        <f t="shared" si="62"/>
        <v>Mes 10</v>
      </c>
      <c r="M87" s="47" t="str">
        <f t="shared" si="62"/>
        <v>Mes 11</v>
      </c>
      <c r="N87" s="47" t="str">
        <f t="shared" si="62"/>
        <v>Mes 12</v>
      </c>
      <c r="O87" s="47" t="s">
        <v>1</v>
      </c>
    </row>
    <row r="88" spans="2:15" x14ac:dyDescent="0.4">
      <c r="B88" s="48" t="s">
        <v>80</v>
      </c>
      <c r="C88" s="20">
        <f>C61*(1+$E$86)</f>
        <v>1.092624</v>
      </c>
      <c r="D88" s="20">
        <f t="shared" ref="D88:N88" si="63">D61*(1+$E$86)</f>
        <v>1.092624</v>
      </c>
      <c r="E88" s="20">
        <f t="shared" si="63"/>
        <v>1.092624</v>
      </c>
      <c r="F88" s="20">
        <f t="shared" si="63"/>
        <v>1.092624</v>
      </c>
      <c r="G88" s="20">
        <f t="shared" si="63"/>
        <v>1.092624</v>
      </c>
      <c r="H88" s="20">
        <f t="shared" si="63"/>
        <v>1.092624</v>
      </c>
      <c r="I88" s="20">
        <f t="shared" si="63"/>
        <v>1.092624</v>
      </c>
      <c r="J88" s="20">
        <f t="shared" si="63"/>
        <v>1.092624</v>
      </c>
      <c r="K88" s="20">
        <f t="shared" si="63"/>
        <v>1.092624</v>
      </c>
      <c r="L88" s="20">
        <f t="shared" si="63"/>
        <v>1.092624</v>
      </c>
      <c r="M88" s="20">
        <f t="shared" si="63"/>
        <v>1.092624</v>
      </c>
      <c r="N88" s="20">
        <f t="shared" si="63"/>
        <v>1.092624</v>
      </c>
      <c r="O88" s="20">
        <f>SUM(C88:N88)</f>
        <v>13.111488000000003</v>
      </c>
    </row>
    <row r="89" spans="2:15" x14ac:dyDescent="0.4">
      <c r="B89" s="48" t="s">
        <v>81</v>
      </c>
      <c r="C89" s="20">
        <f t="shared" ref="C89:N97" si="64">C62*(1+$E$86)</f>
        <v>1.092624</v>
      </c>
      <c r="D89" s="20">
        <f t="shared" si="64"/>
        <v>1.092624</v>
      </c>
      <c r="E89" s="20">
        <f t="shared" si="64"/>
        <v>1.092624</v>
      </c>
      <c r="F89" s="20">
        <f t="shared" si="64"/>
        <v>1.092624</v>
      </c>
      <c r="G89" s="20">
        <f t="shared" si="64"/>
        <v>1.092624</v>
      </c>
      <c r="H89" s="20">
        <f t="shared" si="64"/>
        <v>1.092624</v>
      </c>
      <c r="I89" s="20">
        <f t="shared" si="64"/>
        <v>1.092624</v>
      </c>
      <c r="J89" s="20">
        <f t="shared" si="64"/>
        <v>1.092624</v>
      </c>
      <c r="K89" s="20">
        <f t="shared" si="64"/>
        <v>1.092624</v>
      </c>
      <c r="L89" s="20">
        <f t="shared" si="64"/>
        <v>1.092624</v>
      </c>
      <c r="M89" s="20">
        <f t="shared" si="64"/>
        <v>1.092624</v>
      </c>
      <c r="N89" s="20">
        <f t="shared" si="64"/>
        <v>1.092624</v>
      </c>
      <c r="O89" s="20">
        <f t="shared" ref="O89:O97" si="65">SUM(C89:N89)</f>
        <v>13.111488000000003</v>
      </c>
    </row>
    <row r="90" spans="2:15" x14ac:dyDescent="0.4">
      <c r="B90" s="48" t="s">
        <v>20</v>
      </c>
      <c r="C90" s="20">
        <f t="shared" si="64"/>
        <v>1.092624</v>
      </c>
      <c r="D90" s="20">
        <f t="shared" si="64"/>
        <v>1.092624</v>
      </c>
      <c r="E90" s="20">
        <f t="shared" si="64"/>
        <v>1.092624</v>
      </c>
      <c r="F90" s="20">
        <f t="shared" si="64"/>
        <v>1.092624</v>
      </c>
      <c r="G90" s="20">
        <f t="shared" si="64"/>
        <v>1.092624</v>
      </c>
      <c r="H90" s="20">
        <f t="shared" si="64"/>
        <v>1.092624</v>
      </c>
      <c r="I90" s="20">
        <f t="shared" si="64"/>
        <v>1.092624</v>
      </c>
      <c r="J90" s="20">
        <f t="shared" si="64"/>
        <v>1.092624</v>
      </c>
      <c r="K90" s="20">
        <f t="shared" si="64"/>
        <v>1.092624</v>
      </c>
      <c r="L90" s="20">
        <f t="shared" si="64"/>
        <v>1.092624</v>
      </c>
      <c r="M90" s="20">
        <f t="shared" si="64"/>
        <v>1.092624</v>
      </c>
      <c r="N90" s="20">
        <f t="shared" si="64"/>
        <v>1.092624</v>
      </c>
      <c r="O90" s="20">
        <f t="shared" si="65"/>
        <v>13.111488000000003</v>
      </c>
    </row>
    <row r="91" spans="2:15" x14ac:dyDescent="0.4">
      <c r="B91" s="48" t="s">
        <v>82</v>
      </c>
      <c r="C91" s="20">
        <f t="shared" si="64"/>
        <v>1.092624</v>
      </c>
      <c r="D91" s="20">
        <f t="shared" si="64"/>
        <v>1.092624</v>
      </c>
      <c r="E91" s="20">
        <f t="shared" si="64"/>
        <v>1.092624</v>
      </c>
      <c r="F91" s="20">
        <f t="shared" si="64"/>
        <v>1.092624</v>
      </c>
      <c r="G91" s="20">
        <f t="shared" si="64"/>
        <v>1.092624</v>
      </c>
      <c r="H91" s="20">
        <f t="shared" si="64"/>
        <v>1.092624</v>
      </c>
      <c r="I91" s="20">
        <f t="shared" si="64"/>
        <v>1.092624</v>
      </c>
      <c r="J91" s="20">
        <f t="shared" si="64"/>
        <v>1.092624</v>
      </c>
      <c r="K91" s="20">
        <f t="shared" si="64"/>
        <v>1.092624</v>
      </c>
      <c r="L91" s="20">
        <f t="shared" si="64"/>
        <v>1.092624</v>
      </c>
      <c r="M91" s="20">
        <f t="shared" si="64"/>
        <v>1.092624</v>
      </c>
      <c r="N91" s="20">
        <f t="shared" si="64"/>
        <v>1.092624</v>
      </c>
      <c r="O91" s="20">
        <f t="shared" si="65"/>
        <v>13.111488000000003</v>
      </c>
    </row>
    <row r="92" spans="2:15" x14ac:dyDescent="0.4">
      <c r="B92" s="48" t="s">
        <v>83</v>
      </c>
      <c r="C92" s="20">
        <f t="shared" si="64"/>
        <v>1.092624</v>
      </c>
      <c r="D92" s="20">
        <f t="shared" si="64"/>
        <v>1.092624</v>
      </c>
      <c r="E92" s="20">
        <f t="shared" si="64"/>
        <v>1.092624</v>
      </c>
      <c r="F92" s="20">
        <f t="shared" si="64"/>
        <v>1.092624</v>
      </c>
      <c r="G92" s="20">
        <f t="shared" si="64"/>
        <v>1.092624</v>
      </c>
      <c r="H92" s="20">
        <f t="shared" si="64"/>
        <v>1.092624</v>
      </c>
      <c r="I92" s="20">
        <f t="shared" si="64"/>
        <v>1.092624</v>
      </c>
      <c r="J92" s="20">
        <f t="shared" si="64"/>
        <v>1.092624</v>
      </c>
      <c r="K92" s="20">
        <f t="shared" si="64"/>
        <v>1.092624</v>
      </c>
      <c r="L92" s="20">
        <f t="shared" si="64"/>
        <v>1.092624</v>
      </c>
      <c r="M92" s="20">
        <f t="shared" si="64"/>
        <v>1.092624</v>
      </c>
      <c r="N92" s="20">
        <f t="shared" si="64"/>
        <v>1.092624</v>
      </c>
      <c r="O92" s="20">
        <f t="shared" si="65"/>
        <v>13.111488000000003</v>
      </c>
    </row>
    <row r="93" spans="2:15" x14ac:dyDescent="0.4">
      <c r="B93" s="49"/>
      <c r="C93" s="20">
        <f t="shared" si="64"/>
        <v>0</v>
      </c>
      <c r="D93" s="20">
        <f t="shared" si="64"/>
        <v>0</v>
      </c>
      <c r="E93" s="20">
        <f t="shared" si="64"/>
        <v>0</v>
      </c>
      <c r="F93" s="20">
        <f t="shared" si="64"/>
        <v>0</v>
      </c>
      <c r="G93" s="20">
        <f t="shared" si="64"/>
        <v>0</v>
      </c>
      <c r="H93" s="20">
        <f t="shared" si="64"/>
        <v>0</v>
      </c>
      <c r="I93" s="20">
        <f t="shared" si="64"/>
        <v>0</v>
      </c>
      <c r="J93" s="20">
        <f t="shared" si="64"/>
        <v>0</v>
      </c>
      <c r="K93" s="20">
        <f t="shared" si="64"/>
        <v>0</v>
      </c>
      <c r="L93" s="20">
        <f t="shared" si="64"/>
        <v>0</v>
      </c>
      <c r="M93" s="20">
        <f t="shared" si="64"/>
        <v>0</v>
      </c>
      <c r="N93" s="20">
        <f t="shared" si="64"/>
        <v>0</v>
      </c>
      <c r="O93" s="20">
        <f t="shared" si="65"/>
        <v>0</v>
      </c>
    </row>
    <row r="94" spans="2:15" x14ac:dyDescent="0.4">
      <c r="B94" s="49"/>
      <c r="C94" s="20">
        <f t="shared" si="64"/>
        <v>0</v>
      </c>
      <c r="D94" s="20">
        <f t="shared" si="64"/>
        <v>0</v>
      </c>
      <c r="E94" s="20">
        <f t="shared" si="64"/>
        <v>0</v>
      </c>
      <c r="F94" s="20">
        <f t="shared" si="64"/>
        <v>0</v>
      </c>
      <c r="G94" s="20">
        <f t="shared" si="64"/>
        <v>0</v>
      </c>
      <c r="H94" s="20">
        <f t="shared" si="64"/>
        <v>0</v>
      </c>
      <c r="I94" s="20">
        <f t="shared" si="64"/>
        <v>0</v>
      </c>
      <c r="J94" s="20">
        <f t="shared" si="64"/>
        <v>0</v>
      </c>
      <c r="K94" s="20">
        <f t="shared" si="64"/>
        <v>0</v>
      </c>
      <c r="L94" s="20">
        <f t="shared" si="64"/>
        <v>0</v>
      </c>
      <c r="M94" s="20">
        <f t="shared" si="64"/>
        <v>0</v>
      </c>
      <c r="N94" s="20">
        <f t="shared" si="64"/>
        <v>0</v>
      </c>
      <c r="O94" s="20">
        <f t="shared" si="65"/>
        <v>0</v>
      </c>
    </row>
    <row r="95" spans="2:15" x14ac:dyDescent="0.4">
      <c r="B95" s="49"/>
      <c r="C95" s="20">
        <f t="shared" si="64"/>
        <v>0</v>
      </c>
      <c r="D95" s="20">
        <f t="shared" si="64"/>
        <v>0</v>
      </c>
      <c r="E95" s="20">
        <f t="shared" si="64"/>
        <v>0</v>
      </c>
      <c r="F95" s="20">
        <f t="shared" si="64"/>
        <v>0</v>
      </c>
      <c r="G95" s="20">
        <f t="shared" si="64"/>
        <v>0</v>
      </c>
      <c r="H95" s="20">
        <f t="shared" si="64"/>
        <v>0</v>
      </c>
      <c r="I95" s="20">
        <f t="shared" si="64"/>
        <v>0</v>
      </c>
      <c r="J95" s="20">
        <f t="shared" si="64"/>
        <v>0</v>
      </c>
      <c r="K95" s="20">
        <f t="shared" si="64"/>
        <v>0</v>
      </c>
      <c r="L95" s="20">
        <f t="shared" si="64"/>
        <v>0</v>
      </c>
      <c r="M95" s="20">
        <f t="shared" si="64"/>
        <v>0</v>
      </c>
      <c r="N95" s="20">
        <f t="shared" si="64"/>
        <v>0</v>
      </c>
      <c r="O95" s="20">
        <f t="shared" si="65"/>
        <v>0</v>
      </c>
    </row>
    <row r="96" spans="2:15" x14ac:dyDescent="0.4">
      <c r="B96" s="49"/>
      <c r="C96" s="20">
        <f t="shared" si="64"/>
        <v>0</v>
      </c>
      <c r="D96" s="20">
        <f t="shared" si="64"/>
        <v>0</v>
      </c>
      <c r="E96" s="20">
        <f t="shared" si="64"/>
        <v>0</v>
      </c>
      <c r="F96" s="20">
        <f t="shared" si="64"/>
        <v>0</v>
      </c>
      <c r="G96" s="20">
        <f t="shared" si="64"/>
        <v>0</v>
      </c>
      <c r="H96" s="20">
        <f t="shared" si="64"/>
        <v>0</v>
      </c>
      <c r="I96" s="20">
        <f t="shared" si="64"/>
        <v>0</v>
      </c>
      <c r="J96" s="20">
        <f t="shared" si="64"/>
        <v>0</v>
      </c>
      <c r="K96" s="20">
        <f t="shared" si="64"/>
        <v>0</v>
      </c>
      <c r="L96" s="20">
        <f t="shared" si="64"/>
        <v>0</v>
      </c>
      <c r="M96" s="20">
        <f t="shared" si="64"/>
        <v>0</v>
      </c>
      <c r="N96" s="20">
        <f t="shared" si="64"/>
        <v>0</v>
      </c>
      <c r="O96" s="20">
        <f t="shared" si="65"/>
        <v>0</v>
      </c>
    </row>
    <row r="97" spans="2:15" x14ac:dyDescent="0.4">
      <c r="B97" s="49"/>
      <c r="C97" s="20">
        <f t="shared" si="64"/>
        <v>0</v>
      </c>
      <c r="D97" s="20">
        <f t="shared" si="64"/>
        <v>0</v>
      </c>
      <c r="E97" s="20">
        <f t="shared" si="64"/>
        <v>0</v>
      </c>
      <c r="F97" s="20">
        <f t="shared" si="64"/>
        <v>0</v>
      </c>
      <c r="G97" s="20">
        <f t="shared" si="64"/>
        <v>0</v>
      </c>
      <c r="H97" s="20">
        <f t="shared" si="64"/>
        <v>0</v>
      </c>
      <c r="I97" s="20">
        <f t="shared" si="64"/>
        <v>0</v>
      </c>
      <c r="J97" s="20">
        <f t="shared" si="64"/>
        <v>0</v>
      </c>
      <c r="K97" s="20">
        <f t="shared" si="64"/>
        <v>0</v>
      </c>
      <c r="L97" s="20">
        <f t="shared" si="64"/>
        <v>0</v>
      </c>
      <c r="M97" s="20">
        <f t="shared" si="64"/>
        <v>0</v>
      </c>
      <c r="N97" s="20">
        <f t="shared" si="64"/>
        <v>0</v>
      </c>
      <c r="O97" s="20">
        <f t="shared" si="65"/>
        <v>0</v>
      </c>
    </row>
    <row r="98" spans="2:15" ht="12.6" thickBot="1" x14ac:dyDescent="0.45">
      <c r="B98" s="51" t="str">
        <f>+B71</f>
        <v>Total Gastos de Administración</v>
      </c>
      <c r="C98" s="52">
        <f>SUM(C88:C97)</f>
        <v>5.46312</v>
      </c>
      <c r="D98" s="52">
        <f t="shared" ref="D98" si="66">SUM(D88:D97)</f>
        <v>5.46312</v>
      </c>
      <c r="E98" s="52">
        <f t="shared" ref="E98" si="67">SUM(E88:E97)</f>
        <v>5.46312</v>
      </c>
      <c r="F98" s="52">
        <f t="shared" ref="F98" si="68">SUM(F88:F97)</f>
        <v>5.46312</v>
      </c>
      <c r="G98" s="52">
        <f t="shared" ref="G98" si="69">SUM(G88:G97)</f>
        <v>5.46312</v>
      </c>
      <c r="H98" s="52">
        <f t="shared" ref="H98" si="70">SUM(H88:H97)</f>
        <v>5.46312</v>
      </c>
      <c r="I98" s="52">
        <f t="shared" ref="I98" si="71">SUM(I88:I97)</f>
        <v>5.46312</v>
      </c>
      <c r="J98" s="52">
        <f t="shared" ref="J98" si="72">SUM(J88:J97)</f>
        <v>5.46312</v>
      </c>
      <c r="K98" s="52">
        <f t="shared" ref="K98" si="73">SUM(K88:K97)</f>
        <v>5.46312</v>
      </c>
      <c r="L98" s="52">
        <f t="shared" ref="L98" si="74">SUM(L88:L97)</f>
        <v>5.46312</v>
      </c>
      <c r="M98" s="52">
        <f t="shared" ref="M98" si="75">SUM(M88:M97)</f>
        <v>5.46312</v>
      </c>
      <c r="N98" s="52">
        <f t="shared" ref="N98" si="76">SUM(N88:N97)</f>
        <v>5.46312</v>
      </c>
      <c r="O98" s="52">
        <f>SUM(O88:O97)</f>
        <v>65.557440000000014</v>
      </c>
    </row>
    <row r="99" spans="2:15" ht="12.6" thickTop="1" x14ac:dyDescent="0.4">
      <c r="B99" s="45" t="str">
        <f>+B72</f>
        <v>GASTOS DE VENTA</v>
      </c>
    </row>
    <row r="100" spans="2:15" x14ac:dyDescent="0.4">
      <c r="B100" s="48" t="s">
        <v>18</v>
      </c>
      <c r="C100" s="20">
        <f>C73*(1+$E$86)</f>
        <v>1.092624</v>
      </c>
      <c r="D100" s="20">
        <f t="shared" ref="D100:N100" si="77">D73*(1+$E$86)</f>
        <v>1.092624</v>
      </c>
      <c r="E100" s="20">
        <f t="shared" si="77"/>
        <v>1.092624</v>
      </c>
      <c r="F100" s="20">
        <f t="shared" si="77"/>
        <v>1.092624</v>
      </c>
      <c r="G100" s="20">
        <f t="shared" si="77"/>
        <v>1.092624</v>
      </c>
      <c r="H100" s="20">
        <f t="shared" si="77"/>
        <v>1.092624</v>
      </c>
      <c r="I100" s="20">
        <f t="shared" si="77"/>
        <v>1.092624</v>
      </c>
      <c r="J100" s="20">
        <f t="shared" si="77"/>
        <v>1.092624</v>
      </c>
      <c r="K100" s="20">
        <f t="shared" si="77"/>
        <v>1.092624</v>
      </c>
      <c r="L100" s="20">
        <f t="shared" si="77"/>
        <v>1.092624</v>
      </c>
      <c r="M100" s="20">
        <f t="shared" si="77"/>
        <v>1.092624</v>
      </c>
      <c r="N100" s="20">
        <f t="shared" si="77"/>
        <v>1.092624</v>
      </c>
      <c r="O100" s="20">
        <f>SUM(C100:N100)</f>
        <v>13.111488000000003</v>
      </c>
    </row>
    <row r="101" spans="2:15" x14ac:dyDescent="0.4">
      <c r="B101" s="50" t="s">
        <v>85</v>
      </c>
      <c r="C101" s="20">
        <f t="shared" ref="C101:N109" si="78">C74*(1+$E$86)</f>
        <v>1.092624</v>
      </c>
      <c r="D101" s="20">
        <f t="shared" si="78"/>
        <v>1.092624</v>
      </c>
      <c r="E101" s="20">
        <f t="shared" si="78"/>
        <v>1.092624</v>
      </c>
      <c r="F101" s="20">
        <f>F74*(1+$E$86)</f>
        <v>1.092624</v>
      </c>
      <c r="G101" s="20">
        <f t="shared" si="78"/>
        <v>1.092624</v>
      </c>
      <c r="H101" s="20">
        <f t="shared" si="78"/>
        <v>1.092624</v>
      </c>
      <c r="I101" s="20">
        <f t="shared" si="78"/>
        <v>1.092624</v>
      </c>
      <c r="J101" s="20">
        <f t="shared" si="78"/>
        <v>1.092624</v>
      </c>
      <c r="K101" s="20">
        <f t="shared" si="78"/>
        <v>1.092624</v>
      </c>
      <c r="L101" s="20">
        <f t="shared" si="78"/>
        <v>1.092624</v>
      </c>
      <c r="M101" s="20">
        <f t="shared" si="78"/>
        <v>1.092624</v>
      </c>
      <c r="N101" s="20">
        <f t="shared" si="78"/>
        <v>1.092624</v>
      </c>
      <c r="O101" s="20">
        <f t="shared" ref="O101:O109" si="79">SUM(C101:N101)</f>
        <v>13.111488000000003</v>
      </c>
    </row>
    <row r="102" spans="2:15" x14ac:dyDescent="0.4">
      <c r="B102" s="50" t="s">
        <v>86</v>
      </c>
      <c r="C102" s="20">
        <f t="shared" si="78"/>
        <v>1.092624</v>
      </c>
      <c r="D102" s="20">
        <f t="shared" si="78"/>
        <v>1.092624</v>
      </c>
      <c r="E102" s="20">
        <f t="shared" si="78"/>
        <v>1.092624</v>
      </c>
      <c r="F102" s="20">
        <f t="shared" si="78"/>
        <v>1.092624</v>
      </c>
      <c r="G102" s="20">
        <f t="shared" si="78"/>
        <v>1.092624</v>
      </c>
      <c r="H102" s="20">
        <f t="shared" si="78"/>
        <v>1.092624</v>
      </c>
      <c r="I102" s="20">
        <f t="shared" si="78"/>
        <v>1.092624</v>
      </c>
      <c r="J102" s="20">
        <f t="shared" si="78"/>
        <v>1.092624</v>
      </c>
      <c r="K102" s="20">
        <f t="shared" si="78"/>
        <v>1.092624</v>
      </c>
      <c r="L102" s="20">
        <f t="shared" si="78"/>
        <v>1.092624</v>
      </c>
      <c r="M102" s="20">
        <f t="shared" si="78"/>
        <v>1.092624</v>
      </c>
      <c r="N102" s="20">
        <f t="shared" si="78"/>
        <v>1.092624</v>
      </c>
      <c r="O102" s="20">
        <f t="shared" si="79"/>
        <v>13.111488000000003</v>
      </c>
    </row>
    <row r="103" spans="2:15" x14ac:dyDescent="0.4">
      <c r="B103" s="50" t="s">
        <v>87</v>
      </c>
      <c r="C103" s="20">
        <f t="shared" si="78"/>
        <v>1.092624</v>
      </c>
      <c r="D103" s="20">
        <f t="shared" si="78"/>
        <v>1.092624</v>
      </c>
      <c r="E103" s="20">
        <f t="shared" si="78"/>
        <v>1.092624</v>
      </c>
      <c r="F103" s="20">
        <f t="shared" si="78"/>
        <v>1.092624</v>
      </c>
      <c r="G103" s="20">
        <f t="shared" si="78"/>
        <v>1.092624</v>
      </c>
      <c r="H103" s="20">
        <f t="shared" si="78"/>
        <v>1.092624</v>
      </c>
      <c r="I103" s="20">
        <f t="shared" si="78"/>
        <v>1.092624</v>
      </c>
      <c r="J103" s="20">
        <f t="shared" si="78"/>
        <v>1.092624</v>
      </c>
      <c r="K103" s="20">
        <f t="shared" si="78"/>
        <v>1.092624</v>
      </c>
      <c r="L103" s="20">
        <f t="shared" si="78"/>
        <v>1.092624</v>
      </c>
      <c r="M103" s="20">
        <f t="shared" si="78"/>
        <v>1.092624</v>
      </c>
      <c r="N103" s="20">
        <f t="shared" si="78"/>
        <v>1.092624</v>
      </c>
      <c r="O103" s="20">
        <f t="shared" si="79"/>
        <v>13.111488000000003</v>
      </c>
    </row>
    <row r="104" spans="2:15" x14ac:dyDescent="0.4">
      <c r="B104" s="49"/>
      <c r="C104" s="20">
        <f t="shared" si="78"/>
        <v>0</v>
      </c>
      <c r="D104" s="20">
        <f t="shared" si="78"/>
        <v>0</v>
      </c>
      <c r="E104" s="20">
        <f t="shared" si="78"/>
        <v>0</v>
      </c>
      <c r="F104" s="20">
        <f t="shared" si="78"/>
        <v>0</v>
      </c>
      <c r="G104" s="20">
        <f t="shared" si="78"/>
        <v>0</v>
      </c>
      <c r="H104" s="20">
        <f t="shared" si="78"/>
        <v>0</v>
      </c>
      <c r="I104" s="20">
        <f t="shared" si="78"/>
        <v>0</v>
      </c>
      <c r="J104" s="20">
        <f t="shared" si="78"/>
        <v>0</v>
      </c>
      <c r="K104" s="20">
        <f t="shared" si="78"/>
        <v>0</v>
      </c>
      <c r="L104" s="20">
        <f t="shared" si="78"/>
        <v>0</v>
      </c>
      <c r="M104" s="20">
        <f t="shared" si="78"/>
        <v>0</v>
      </c>
      <c r="N104" s="20">
        <f t="shared" si="78"/>
        <v>0</v>
      </c>
      <c r="O104" s="20">
        <f t="shared" si="79"/>
        <v>0</v>
      </c>
    </row>
    <row r="105" spans="2:15" x14ac:dyDescent="0.4">
      <c r="B105" s="49"/>
      <c r="C105" s="20">
        <f t="shared" si="78"/>
        <v>0</v>
      </c>
      <c r="D105" s="20">
        <f t="shared" si="78"/>
        <v>0</v>
      </c>
      <c r="E105" s="20">
        <f t="shared" si="78"/>
        <v>0</v>
      </c>
      <c r="F105" s="20">
        <f t="shared" si="78"/>
        <v>0</v>
      </c>
      <c r="G105" s="20">
        <f t="shared" si="78"/>
        <v>0</v>
      </c>
      <c r="H105" s="20">
        <f t="shared" si="78"/>
        <v>0</v>
      </c>
      <c r="I105" s="20">
        <f t="shared" si="78"/>
        <v>0</v>
      </c>
      <c r="J105" s="20">
        <f t="shared" si="78"/>
        <v>0</v>
      </c>
      <c r="K105" s="20">
        <f t="shared" si="78"/>
        <v>0</v>
      </c>
      <c r="L105" s="20">
        <f t="shared" si="78"/>
        <v>0</v>
      </c>
      <c r="M105" s="20">
        <f t="shared" si="78"/>
        <v>0</v>
      </c>
      <c r="N105" s="20">
        <f t="shared" si="78"/>
        <v>0</v>
      </c>
      <c r="O105" s="20">
        <f t="shared" si="79"/>
        <v>0</v>
      </c>
    </row>
    <row r="106" spans="2:15" x14ac:dyDescent="0.4">
      <c r="B106" s="49"/>
      <c r="C106" s="20">
        <f t="shared" si="78"/>
        <v>0</v>
      </c>
      <c r="D106" s="20">
        <f t="shared" si="78"/>
        <v>0</v>
      </c>
      <c r="E106" s="20">
        <f t="shared" si="78"/>
        <v>0</v>
      </c>
      <c r="F106" s="20">
        <f t="shared" si="78"/>
        <v>0</v>
      </c>
      <c r="G106" s="20">
        <f t="shared" si="78"/>
        <v>0</v>
      </c>
      <c r="H106" s="20">
        <f t="shared" si="78"/>
        <v>0</v>
      </c>
      <c r="I106" s="20">
        <f t="shared" si="78"/>
        <v>0</v>
      </c>
      <c r="J106" s="20">
        <f t="shared" si="78"/>
        <v>0</v>
      </c>
      <c r="K106" s="20">
        <f t="shared" si="78"/>
        <v>0</v>
      </c>
      <c r="L106" s="20">
        <f t="shared" si="78"/>
        <v>0</v>
      </c>
      <c r="M106" s="20">
        <f t="shared" si="78"/>
        <v>0</v>
      </c>
      <c r="N106" s="20">
        <f t="shared" si="78"/>
        <v>0</v>
      </c>
      <c r="O106" s="20">
        <f t="shared" si="79"/>
        <v>0</v>
      </c>
    </row>
    <row r="107" spans="2:15" x14ac:dyDescent="0.4">
      <c r="B107" s="49"/>
      <c r="C107" s="20">
        <f t="shared" si="78"/>
        <v>0</v>
      </c>
      <c r="D107" s="20">
        <f t="shared" si="78"/>
        <v>0</v>
      </c>
      <c r="E107" s="20">
        <f t="shared" si="78"/>
        <v>0</v>
      </c>
      <c r="F107" s="20">
        <f t="shared" si="78"/>
        <v>0</v>
      </c>
      <c r="G107" s="20">
        <f t="shared" si="78"/>
        <v>0</v>
      </c>
      <c r="H107" s="20">
        <f t="shared" si="78"/>
        <v>0</v>
      </c>
      <c r="I107" s="20">
        <f t="shared" si="78"/>
        <v>0</v>
      </c>
      <c r="J107" s="20">
        <f t="shared" si="78"/>
        <v>0</v>
      </c>
      <c r="K107" s="20">
        <f t="shared" si="78"/>
        <v>0</v>
      </c>
      <c r="L107" s="20">
        <f t="shared" si="78"/>
        <v>0</v>
      </c>
      <c r="M107" s="20">
        <f t="shared" si="78"/>
        <v>0</v>
      </c>
      <c r="N107" s="20">
        <f t="shared" si="78"/>
        <v>0</v>
      </c>
      <c r="O107" s="20">
        <f t="shared" si="79"/>
        <v>0</v>
      </c>
    </row>
    <row r="108" spans="2:15" x14ac:dyDescent="0.4">
      <c r="B108" s="49"/>
      <c r="C108" s="20">
        <f t="shared" si="78"/>
        <v>0</v>
      </c>
      <c r="D108" s="20">
        <f t="shared" si="78"/>
        <v>0</v>
      </c>
      <c r="E108" s="20">
        <f t="shared" si="78"/>
        <v>0</v>
      </c>
      <c r="F108" s="20">
        <f t="shared" si="78"/>
        <v>0</v>
      </c>
      <c r="G108" s="20">
        <f t="shared" si="78"/>
        <v>0</v>
      </c>
      <c r="H108" s="20">
        <f t="shared" si="78"/>
        <v>0</v>
      </c>
      <c r="I108" s="20">
        <f t="shared" si="78"/>
        <v>0</v>
      </c>
      <c r="J108" s="20">
        <f t="shared" si="78"/>
        <v>0</v>
      </c>
      <c r="K108" s="20">
        <f t="shared" si="78"/>
        <v>0</v>
      </c>
      <c r="L108" s="20">
        <f t="shared" si="78"/>
        <v>0</v>
      </c>
      <c r="M108" s="20">
        <f t="shared" si="78"/>
        <v>0</v>
      </c>
      <c r="N108" s="20">
        <f t="shared" si="78"/>
        <v>0</v>
      </c>
      <c r="O108" s="20">
        <f t="shared" si="79"/>
        <v>0</v>
      </c>
    </row>
    <row r="109" spans="2:15" x14ac:dyDescent="0.4">
      <c r="B109" s="49"/>
      <c r="C109" s="20">
        <f t="shared" si="78"/>
        <v>0</v>
      </c>
      <c r="D109" s="20">
        <f t="shared" si="78"/>
        <v>0</v>
      </c>
      <c r="E109" s="20">
        <f t="shared" si="78"/>
        <v>0</v>
      </c>
      <c r="F109" s="20">
        <f t="shared" si="78"/>
        <v>0</v>
      </c>
      <c r="G109" s="20">
        <f t="shared" si="78"/>
        <v>0</v>
      </c>
      <c r="H109" s="20">
        <f t="shared" si="78"/>
        <v>0</v>
      </c>
      <c r="I109" s="20">
        <f t="shared" si="78"/>
        <v>0</v>
      </c>
      <c r="J109" s="20">
        <f t="shared" si="78"/>
        <v>0</v>
      </c>
      <c r="K109" s="20">
        <f t="shared" si="78"/>
        <v>0</v>
      </c>
      <c r="L109" s="20">
        <f t="shared" si="78"/>
        <v>0</v>
      </c>
      <c r="M109" s="20">
        <f t="shared" si="78"/>
        <v>0</v>
      </c>
      <c r="N109" s="20">
        <f t="shared" si="78"/>
        <v>0</v>
      </c>
      <c r="O109" s="20">
        <f t="shared" si="79"/>
        <v>0</v>
      </c>
    </row>
    <row r="110" spans="2:15" ht="12.6" thickBot="1" x14ac:dyDescent="0.45">
      <c r="B110" s="51" t="str">
        <f>+B83</f>
        <v>Total Gastos de Venta</v>
      </c>
      <c r="C110" s="52">
        <f>SUM(C100:C109)</f>
        <v>4.3704960000000002</v>
      </c>
      <c r="D110" s="52">
        <f t="shared" ref="D110" si="80">SUM(D100:D109)</f>
        <v>4.3704960000000002</v>
      </c>
      <c r="E110" s="52">
        <f t="shared" ref="E110" si="81">SUM(E100:E109)</f>
        <v>4.3704960000000002</v>
      </c>
      <c r="F110" s="52">
        <f t="shared" ref="F110" si="82">SUM(F100:F109)</f>
        <v>4.3704960000000002</v>
      </c>
      <c r="G110" s="52">
        <f t="shared" ref="G110" si="83">SUM(G100:G109)</f>
        <v>4.3704960000000002</v>
      </c>
      <c r="H110" s="52">
        <f t="shared" ref="H110" si="84">SUM(H100:H109)</f>
        <v>4.3704960000000002</v>
      </c>
      <c r="I110" s="52">
        <f t="shared" ref="I110" si="85">SUM(I100:I109)</f>
        <v>4.3704960000000002</v>
      </c>
      <c r="J110" s="52">
        <f t="shared" ref="J110" si="86">SUM(J100:J109)</f>
        <v>4.3704960000000002</v>
      </c>
      <c r="K110" s="52">
        <f t="shared" ref="K110" si="87">SUM(K100:K109)</f>
        <v>4.3704960000000002</v>
      </c>
      <c r="L110" s="52">
        <f t="shared" ref="L110" si="88">SUM(L100:L109)</f>
        <v>4.3704960000000002</v>
      </c>
      <c r="M110" s="52">
        <f t="shared" ref="M110" si="89">SUM(M100:M109)</f>
        <v>4.3704960000000002</v>
      </c>
      <c r="N110" s="52">
        <f t="shared" ref="N110" si="90">SUM(N100:N109)</f>
        <v>4.3704960000000002</v>
      </c>
      <c r="O110" s="52">
        <f>SUM(O100:O109)</f>
        <v>52.445952000000013</v>
      </c>
    </row>
    <row r="111" spans="2:15" ht="12.6" thickTop="1" x14ac:dyDescent="0.4"/>
    <row r="112" spans="2:15" ht="13.8" x14ac:dyDescent="0.45">
      <c r="B112" s="46" t="s">
        <v>73</v>
      </c>
    </row>
    <row r="113" spans="2:15" ht="13.8" x14ac:dyDescent="0.45">
      <c r="B113" s="44" t="str">
        <f>+B86</f>
        <v>GASTOS GENERALES</v>
      </c>
      <c r="C113" s="40" t="s">
        <v>72</v>
      </c>
      <c r="D113" s="42"/>
      <c r="E113" s="80">
        <v>0.05</v>
      </c>
    </row>
    <row r="114" spans="2:15" ht="13.8" x14ac:dyDescent="0.45">
      <c r="B114" s="45" t="str">
        <f>+B87</f>
        <v>GASTOS DE ADMINISTRACIÓN</v>
      </c>
      <c r="C114" s="47" t="str">
        <f>C87</f>
        <v>Mes 1</v>
      </c>
      <c r="D114" s="47" t="str">
        <f t="shared" ref="D114:N114" si="91">D87</f>
        <v>Mes 2</v>
      </c>
      <c r="E114" s="47" t="str">
        <f t="shared" si="91"/>
        <v>Mes 3</v>
      </c>
      <c r="F114" s="47" t="str">
        <f t="shared" si="91"/>
        <v>Mes 4</v>
      </c>
      <c r="G114" s="47" t="str">
        <f t="shared" si="91"/>
        <v>Mes 5</v>
      </c>
      <c r="H114" s="47" t="str">
        <f t="shared" si="91"/>
        <v>Mes 6</v>
      </c>
      <c r="I114" s="47" t="str">
        <f t="shared" si="91"/>
        <v>Mes 7</v>
      </c>
      <c r="J114" s="47" t="str">
        <f t="shared" si="91"/>
        <v>Mes 8</v>
      </c>
      <c r="K114" s="47" t="str">
        <f t="shared" si="91"/>
        <v>Mes 9</v>
      </c>
      <c r="L114" s="47" t="str">
        <f t="shared" si="91"/>
        <v>Mes 10</v>
      </c>
      <c r="M114" s="47" t="str">
        <f t="shared" si="91"/>
        <v>Mes 11</v>
      </c>
      <c r="N114" s="47" t="str">
        <f t="shared" si="91"/>
        <v>Mes 12</v>
      </c>
      <c r="O114" s="47" t="s">
        <v>1</v>
      </c>
    </row>
    <row r="115" spans="2:15" x14ac:dyDescent="0.4">
      <c r="B115" s="48" t="s">
        <v>80</v>
      </c>
      <c r="C115" s="20">
        <f>C88*(1+$E$113)</f>
        <v>1.1472552</v>
      </c>
      <c r="D115" s="20">
        <f t="shared" ref="D115:N115" si="92">D88*(1+$E$113)</f>
        <v>1.1472552</v>
      </c>
      <c r="E115" s="20">
        <f t="shared" si="92"/>
        <v>1.1472552</v>
      </c>
      <c r="F115" s="20">
        <f t="shared" si="92"/>
        <v>1.1472552</v>
      </c>
      <c r="G115" s="20">
        <f t="shared" si="92"/>
        <v>1.1472552</v>
      </c>
      <c r="H115" s="20">
        <f t="shared" si="92"/>
        <v>1.1472552</v>
      </c>
      <c r="I115" s="20">
        <f t="shared" si="92"/>
        <v>1.1472552</v>
      </c>
      <c r="J115" s="20">
        <f t="shared" si="92"/>
        <v>1.1472552</v>
      </c>
      <c r="K115" s="20">
        <f t="shared" si="92"/>
        <v>1.1472552</v>
      </c>
      <c r="L115" s="20">
        <f t="shared" si="92"/>
        <v>1.1472552</v>
      </c>
      <c r="M115" s="20">
        <f t="shared" si="92"/>
        <v>1.1472552</v>
      </c>
      <c r="N115" s="20">
        <f t="shared" si="92"/>
        <v>1.1472552</v>
      </c>
      <c r="O115" s="20">
        <f>SUM(C115:N115)</f>
        <v>13.7670624</v>
      </c>
    </row>
    <row r="116" spans="2:15" x14ac:dyDescent="0.4">
      <c r="B116" s="48" t="s">
        <v>81</v>
      </c>
      <c r="C116" s="20">
        <f t="shared" ref="C116:N124" si="93">C89*(1+$E$113)</f>
        <v>1.1472552</v>
      </c>
      <c r="D116" s="20">
        <f t="shared" si="93"/>
        <v>1.1472552</v>
      </c>
      <c r="E116" s="20">
        <f t="shared" si="93"/>
        <v>1.1472552</v>
      </c>
      <c r="F116" s="20">
        <f t="shared" si="93"/>
        <v>1.1472552</v>
      </c>
      <c r="G116" s="20">
        <f t="shared" si="93"/>
        <v>1.1472552</v>
      </c>
      <c r="H116" s="20">
        <f t="shared" si="93"/>
        <v>1.1472552</v>
      </c>
      <c r="I116" s="20">
        <f t="shared" si="93"/>
        <v>1.1472552</v>
      </c>
      <c r="J116" s="20">
        <f t="shared" si="93"/>
        <v>1.1472552</v>
      </c>
      <c r="K116" s="20">
        <f t="shared" si="93"/>
        <v>1.1472552</v>
      </c>
      <c r="L116" s="20">
        <f t="shared" si="93"/>
        <v>1.1472552</v>
      </c>
      <c r="M116" s="20">
        <f t="shared" si="93"/>
        <v>1.1472552</v>
      </c>
      <c r="N116" s="20">
        <f t="shared" si="93"/>
        <v>1.1472552</v>
      </c>
      <c r="O116" s="20">
        <f t="shared" ref="O116:O124" si="94">SUM(C116:N116)</f>
        <v>13.7670624</v>
      </c>
    </row>
    <row r="117" spans="2:15" x14ac:dyDescent="0.4">
      <c r="B117" s="48" t="s">
        <v>20</v>
      </c>
      <c r="C117" s="20">
        <f t="shared" si="93"/>
        <v>1.1472552</v>
      </c>
      <c r="D117" s="20">
        <f t="shared" si="93"/>
        <v>1.1472552</v>
      </c>
      <c r="E117" s="20">
        <f t="shared" si="93"/>
        <v>1.1472552</v>
      </c>
      <c r="F117" s="20">
        <f t="shared" si="93"/>
        <v>1.1472552</v>
      </c>
      <c r="G117" s="20">
        <f t="shared" si="93"/>
        <v>1.1472552</v>
      </c>
      <c r="H117" s="20">
        <f t="shared" si="93"/>
        <v>1.1472552</v>
      </c>
      <c r="I117" s="20">
        <f t="shared" si="93"/>
        <v>1.1472552</v>
      </c>
      <c r="J117" s="20">
        <f t="shared" si="93"/>
        <v>1.1472552</v>
      </c>
      <c r="K117" s="20">
        <f t="shared" si="93"/>
        <v>1.1472552</v>
      </c>
      <c r="L117" s="20">
        <f t="shared" si="93"/>
        <v>1.1472552</v>
      </c>
      <c r="M117" s="20">
        <f t="shared" si="93"/>
        <v>1.1472552</v>
      </c>
      <c r="N117" s="20">
        <f t="shared" si="93"/>
        <v>1.1472552</v>
      </c>
      <c r="O117" s="20">
        <f t="shared" si="94"/>
        <v>13.7670624</v>
      </c>
    </row>
    <row r="118" spans="2:15" x14ac:dyDescent="0.4">
      <c r="B118" s="48" t="s">
        <v>82</v>
      </c>
      <c r="C118" s="20">
        <f t="shared" si="93"/>
        <v>1.1472552</v>
      </c>
      <c r="D118" s="20">
        <f t="shared" si="93"/>
        <v>1.1472552</v>
      </c>
      <c r="E118" s="20">
        <f t="shared" si="93"/>
        <v>1.1472552</v>
      </c>
      <c r="F118" s="20">
        <f t="shared" si="93"/>
        <v>1.1472552</v>
      </c>
      <c r="G118" s="20">
        <f t="shared" si="93"/>
        <v>1.1472552</v>
      </c>
      <c r="H118" s="20">
        <f t="shared" si="93"/>
        <v>1.1472552</v>
      </c>
      <c r="I118" s="20">
        <f t="shared" si="93"/>
        <v>1.1472552</v>
      </c>
      <c r="J118" s="20">
        <f t="shared" si="93"/>
        <v>1.1472552</v>
      </c>
      <c r="K118" s="20">
        <f t="shared" si="93"/>
        <v>1.1472552</v>
      </c>
      <c r="L118" s="20">
        <f t="shared" si="93"/>
        <v>1.1472552</v>
      </c>
      <c r="M118" s="20">
        <f t="shared" si="93"/>
        <v>1.1472552</v>
      </c>
      <c r="N118" s="20">
        <f t="shared" si="93"/>
        <v>1.1472552</v>
      </c>
      <c r="O118" s="20">
        <f t="shared" si="94"/>
        <v>13.7670624</v>
      </c>
    </row>
    <row r="119" spans="2:15" x14ac:dyDescent="0.4">
      <c r="B119" s="48" t="s">
        <v>83</v>
      </c>
      <c r="C119" s="20">
        <f t="shared" si="93"/>
        <v>1.1472552</v>
      </c>
      <c r="D119" s="20">
        <f t="shared" si="93"/>
        <v>1.1472552</v>
      </c>
      <c r="E119" s="20">
        <f t="shared" si="93"/>
        <v>1.1472552</v>
      </c>
      <c r="F119" s="20">
        <f t="shared" si="93"/>
        <v>1.1472552</v>
      </c>
      <c r="G119" s="20">
        <f t="shared" si="93"/>
        <v>1.1472552</v>
      </c>
      <c r="H119" s="20">
        <f t="shared" si="93"/>
        <v>1.1472552</v>
      </c>
      <c r="I119" s="20">
        <f t="shared" si="93"/>
        <v>1.1472552</v>
      </c>
      <c r="J119" s="20">
        <f t="shared" si="93"/>
        <v>1.1472552</v>
      </c>
      <c r="K119" s="20">
        <f t="shared" si="93"/>
        <v>1.1472552</v>
      </c>
      <c r="L119" s="20">
        <f t="shared" si="93"/>
        <v>1.1472552</v>
      </c>
      <c r="M119" s="20">
        <f t="shared" si="93"/>
        <v>1.1472552</v>
      </c>
      <c r="N119" s="20">
        <f t="shared" si="93"/>
        <v>1.1472552</v>
      </c>
      <c r="O119" s="20">
        <f t="shared" si="94"/>
        <v>13.7670624</v>
      </c>
    </row>
    <row r="120" spans="2:15" x14ac:dyDescent="0.4">
      <c r="B120" s="49"/>
      <c r="C120" s="20">
        <f t="shared" si="93"/>
        <v>0</v>
      </c>
      <c r="D120" s="20">
        <f t="shared" si="93"/>
        <v>0</v>
      </c>
      <c r="E120" s="20">
        <f t="shared" si="93"/>
        <v>0</v>
      </c>
      <c r="F120" s="20">
        <f t="shared" si="93"/>
        <v>0</v>
      </c>
      <c r="G120" s="20">
        <f t="shared" si="93"/>
        <v>0</v>
      </c>
      <c r="H120" s="20">
        <f t="shared" si="93"/>
        <v>0</v>
      </c>
      <c r="I120" s="20">
        <f t="shared" si="93"/>
        <v>0</v>
      </c>
      <c r="J120" s="20">
        <f t="shared" si="93"/>
        <v>0</v>
      </c>
      <c r="K120" s="20">
        <f t="shared" si="93"/>
        <v>0</v>
      </c>
      <c r="L120" s="20">
        <f t="shared" si="93"/>
        <v>0</v>
      </c>
      <c r="M120" s="20">
        <f t="shared" si="93"/>
        <v>0</v>
      </c>
      <c r="N120" s="20">
        <f t="shared" si="93"/>
        <v>0</v>
      </c>
      <c r="O120" s="20">
        <f t="shared" si="94"/>
        <v>0</v>
      </c>
    </row>
    <row r="121" spans="2:15" x14ac:dyDescent="0.4">
      <c r="B121" s="49"/>
      <c r="C121" s="20">
        <f t="shared" si="93"/>
        <v>0</v>
      </c>
      <c r="D121" s="20">
        <f t="shared" si="93"/>
        <v>0</v>
      </c>
      <c r="E121" s="20">
        <f t="shared" si="93"/>
        <v>0</v>
      </c>
      <c r="F121" s="20">
        <f t="shared" si="93"/>
        <v>0</v>
      </c>
      <c r="G121" s="20">
        <f t="shared" si="93"/>
        <v>0</v>
      </c>
      <c r="H121" s="20">
        <f t="shared" si="93"/>
        <v>0</v>
      </c>
      <c r="I121" s="20">
        <f t="shared" si="93"/>
        <v>0</v>
      </c>
      <c r="J121" s="20">
        <f t="shared" si="93"/>
        <v>0</v>
      </c>
      <c r="K121" s="20">
        <f t="shared" si="93"/>
        <v>0</v>
      </c>
      <c r="L121" s="20">
        <f t="shared" si="93"/>
        <v>0</v>
      </c>
      <c r="M121" s="20">
        <f t="shared" si="93"/>
        <v>0</v>
      </c>
      <c r="N121" s="20">
        <f t="shared" si="93"/>
        <v>0</v>
      </c>
      <c r="O121" s="20">
        <f t="shared" si="94"/>
        <v>0</v>
      </c>
    </row>
    <row r="122" spans="2:15" x14ac:dyDescent="0.4">
      <c r="B122" s="49"/>
      <c r="C122" s="20">
        <f t="shared" si="93"/>
        <v>0</v>
      </c>
      <c r="D122" s="20">
        <f t="shared" si="93"/>
        <v>0</v>
      </c>
      <c r="E122" s="20">
        <f t="shared" si="93"/>
        <v>0</v>
      </c>
      <c r="F122" s="20">
        <f t="shared" si="93"/>
        <v>0</v>
      </c>
      <c r="G122" s="20">
        <f t="shared" si="93"/>
        <v>0</v>
      </c>
      <c r="H122" s="20">
        <f t="shared" si="93"/>
        <v>0</v>
      </c>
      <c r="I122" s="20">
        <f t="shared" si="93"/>
        <v>0</v>
      </c>
      <c r="J122" s="20">
        <f t="shared" si="93"/>
        <v>0</v>
      </c>
      <c r="K122" s="20">
        <f t="shared" si="93"/>
        <v>0</v>
      </c>
      <c r="L122" s="20">
        <f t="shared" si="93"/>
        <v>0</v>
      </c>
      <c r="M122" s="20">
        <f t="shared" si="93"/>
        <v>0</v>
      </c>
      <c r="N122" s="20">
        <f t="shared" si="93"/>
        <v>0</v>
      </c>
      <c r="O122" s="20">
        <f t="shared" si="94"/>
        <v>0</v>
      </c>
    </row>
    <row r="123" spans="2:15" x14ac:dyDescent="0.4">
      <c r="B123" s="49"/>
      <c r="C123" s="20">
        <f t="shared" si="93"/>
        <v>0</v>
      </c>
      <c r="D123" s="20">
        <f t="shared" si="93"/>
        <v>0</v>
      </c>
      <c r="E123" s="20">
        <f t="shared" si="93"/>
        <v>0</v>
      </c>
      <c r="F123" s="20">
        <f t="shared" si="93"/>
        <v>0</v>
      </c>
      <c r="G123" s="20">
        <f t="shared" si="93"/>
        <v>0</v>
      </c>
      <c r="H123" s="20">
        <f t="shared" si="93"/>
        <v>0</v>
      </c>
      <c r="I123" s="20">
        <f t="shared" si="93"/>
        <v>0</v>
      </c>
      <c r="J123" s="20">
        <f t="shared" si="93"/>
        <v>0</v>
      </c>
      <c r="K123" s="20">
        <f t="shared" si="93"/>
        <v>0</v>
      </c>
      <c r="L123" s="20">
        <f t="shared" si="93"/>
        <v>0</v>
      </c>
      <c r="M123" s="20">
        <f t="shared" si="93"/>
        <v>0</v>
      </c>
      <c r="N123" s="20">
        <f t="shared" si="93"/>
        <v>0</v>
      </c>
      <c r="O123" s="20">
        <f t="shared" si="94"/>
        <v>0</v>
      </c>
    </row>
    <row r="124" spans="2:15" x14ac:dyDescent="0.4">
      <c r="B124" s="49"/>
      <c r="C124" s="20">
        <f t="shared" si="93"/>
        <v>0</v>
      </c>
      <c r="D124" s="20">
        <f t="shared" si="93"/>
        <v>0</v>
      </c>
      <c r="E124" s="20">
        <f t="shared" si="93"/>
        <v>0</v>
      </c>
      <c r="F124" s="20">
        <f t="shared" si="93"/>
        <v>0</v>
      </c>
      <c r="G124" s="20">
        <f t="shared" si="93"/>
        <v>0</v>
      </c>
      <c r="H124" s="20">
        <f t="shared" si="93"/>
        <v>0</v>
      </c>
      <c r="I124" s="20">
        <f t="shared" si="93"/>
        <v>0</v>
      </c>
      <c r="J124" s="20">
        <f t="shared" si="93"/>
        <v>0</v>
      </c>
      <c r="K124" s="20">
        <f t="shared" si="93"/>
        <v>0</v>
      </c>
      <c r="L124" s="20">
        <f t="shared" si="93"/>
        <v>0</v>
      </c>
      <c r="M124" s="20">
        <f t="shared" si="93"/>
        <v>0</v>
      </c>
      <c r="N124" s="20">
        <f t="shared" si="93"/>
        <v>0</v>
      </c>
      <c r="O124" s="20">
        <f t="shared" si="94"/>
        <v>0</v>
      </c>
    </row>
    <row r="125" spans="2:15" ht="12.6" thickBot="1" x14ac:dyDescent="0.45">
      <c r="B125" s="51" t="str">
        <f>+B98</f>
        <v>Total Gastos de Administración</v>
      </c>
      <c r="C125" s="52">
        <f>SUM(C115:C124)</f>
        <v>5.7362760000000002</v>
      </c>
      <c r="D125" s="52">
        <f t="shared" ref="D125" si="95">SUM(D115:D124)</f>
        <v>5.7362760000000002</v>
      </c>
      <c r="E125" s="52">
        <f t="shared" ref="E125" si="96">SUM(E115:E124)</f>
        <v>5.7362760000000002</v>
      </c>
      <c r="F125" s="52">
        <f t="shared" ref="F125" si="97">SUM(F115:F124)</f>
        <v>5.7362760000000002</v>
      </c>
      <c r="G125" s="52">
        <f t="shared" ref="G125" si="98">SUM(G115:G124)</f>
        <v>5.7362760000000002</v>
      </c>
      <c r="H125" s="52">
        <f t="shared" ref="H125" si="99">SUM(H115:H124)</f>
        <v>5.7362760000000002</v>
      </c>
      <c r="I125" s="52">
        <f t="shared" ref="I125" si="100">SUM(I115:I124)</f>
        <v>5.7362760000000002</v>
      </c>
      <c r="J125" s="52">
        <f t="shared" ref="J125" si="101">SUM(J115:J124)</f>
        <v>5.7362760000000002</v>
      </c>
      <c r="K125" s="52">
        <f t="shared" ref="K125" si="102">SUM(K115:K124)</f>
        <v>5.7362760000000002</v>
      </c>
      <c r="L125" s="52">
        <f t="shared" ref="L125" si="103">SUM(L115:L124)</f>
        <v>5.7362760000000002</v>
      </c>
      <c r="M125" s="52">
        <f t="shared" ref="M125" si="104">SUM(M115:M124)</f>
        <v>5.7362760000000002</v>
      </c>
      <c r="N125" s="52">
        <f t="shared" ref="N125" si="105">SUM(N115:N124)</f>
        <v>5.7362760000000002</v>
      </c>
      <c r="O125" s="52">
        <f>SUM(O115:O124)</f>
        <v>68.835312000000002</v>
      </c>
    </row>
    <row r="126" spans="2:15" ht="12.6" thickTop="1" x14ac:dyDescent="0.4">
      <c r="B126" s="45" t="str">
        <f>+B99</f>
        <v>GASTOS DE VENTA</v>
      </c>
    </row>
    <row r="127" spans="2:15" x14ac:dyDescent="0.4">
      <c r="B127" s="48" t="s">
        <v>18</v>
      </c>
      <c r="C127" s="20">
        <f>C100*(1+$E$113)</f>
        <v>1.1472552</v>
      </c>
      <c r="D127" s="20">
        <f t="shared" ref="D127:N127" si="106">D100*(1+$E$113)</f>
        <v>1.1472552</v>
      </c>
      <c r="E127" s="20">
        <f t="shared" si="106"/>
        <v>1.1472552</v>
      </c>
      <c r="F127" s="20">
        <f t="shared" si="106"/>
        <v>1.1472552</v>
      </c>
      <c r="G127" s="20">
        <f t="shared" si="106"/>
        <v>1.1472552</v>
      </c>
      <c r="H127" s="20">
        <f t="shared" si="106"/>
        <v>1.1472552</v>
      </c>
      <c r="I127" s="20">
        <f t="shared" si="106"/>
        <v>1.1472552</v>
      </c>
      <c r="J127" s="20">
        <f t="shared" si="106"/>
        <v>1.1472552</v>
      </c>
      <c r="K127" s="20">
        <f t="shared" si="106"/>
        <v>1.1472552</v>
      </c>
      <c r="L127" s="20">
        <f t="shared" si="106"/>
        <v>1.1472552</v>
      </c>
      <c r="M127" s="20">
        <f t="shared" si="106"/>
        <v>1.1472552</v>
      </c>
      <c r="N127" s="20">
        <f t="shared" si="106"/>
        <v>1.1472552</v>
      </c>
      <c r="O127" s="20">
        <f>SUM(C127:N127)</f>
        <v>13.7670624</v>
      </c>
    </row>
    <row r="128" spans="2:15" x14ac:dyDescent="0.4">
      <c r="B128" s="50" t="s">
        <v>85</v>
      </c>
      <c r="C128" s="20">
        <f t="shared" ref="C128:N136" si="107">C101*(1+$E$113)</f>
        <v>1.1472552</v>
      </c>
      <c r="D128" s="20">
        <f t="shared" si="107"/>
        <v>1.1472552</v>
      </c>
      <c r="E128" s="20">
        <f t="shared" si="107"/>
        <v>1.1472552</v>
      </c>
      <c r="F128" s="20">
        <f t="shared" si="107"/>
        <v>1.1472552</v>
      </c>
      <c r="G128" s="20">
        <f t="shared" si="107"/>
        <v>1.1472552</v>
      </c>
      <c r="H128" s="20">
        <f t="shared" si="107"/>
        <v>1.1472552</v>
      </c>
      <c r="I128" s="20">
        <f t="shared" si="107"/>
        <v>1.1472552</v>
      </c>
      <c r="J128" s="20">
        <f t="shared" si="107"/>
        <v>1.1472552</v>
      </c>
      <c r="K128" s="20">
        <f t="shared" si="107"/>
        <v>1.1472552</v>
      </c>
      <c r="L128" s="20">
        <f t="shared" si="107"/>
        <v>1.1472552</v>
      </c>
      <c r="M128" s="20">
        <f t="shared" si="107"/>
        <v>1.1472552</v>
      </c>
      <c r="N128" s="20">
        <f t="shared" si="107"/>
        <v>1.1472552</v>
      </c>
      <c r="O128" s="20">
        <f t="shared" ref="O128:O136" si="108">SUM(C128:N128)</f>
        <v>13.7670624</v>
      </c>
    </row>
    <row r="129" spans="2:15" x14ac:dyDescent="0.4">
      <c r="B129" s="50" t="s">
        <v>86</v>
      </c>
      <c r="C129" s="20">
        <f t="shared" si="107"/>
        <v>1.1472552</v>
      </c>
      <c r="D129" s="20">
        <f t="shared" si="107"/>
        <v>1.1472552</v>
      </c>
      <c r="E129" s="20">
        <f t="shared" si="107"/>
        <v>1.1472552</v>
      </c>
      <c r="F129" s="20">
        <f t="shared" si="107"/>
        <v>1.1472552</v>
      </c>
      <c r="G129" s="20">
        <f t="shared" si="107"/>
        <v>1.1472552</v>
      </c>
      <c r="H129" s="20">
        <f t="shared" si="107"/>
        <v>1.1472552</v>
      </c>
      <c r="I129" s="20">
        <f t="shared" si="107"/>
        <v>1.1472552</v>
      </c>
      <c r="J129" s="20">
        <f t="shared" si="107"/>
        <v>1.1472552</v>
      </c>
      <c r="K129" s="20">
        <f t="shared" si="107"/>
        <v>1.1472552</v>
      </c>
      <c r="L129" s="20">
        <f t="shared" si="107"/>
        <v>1.1472552</v>
      </c>
      <c r="M129" s="20">
        <f t="shared" si="107"/>
        <v>1.1472552</v>
      </c>
      <c r="N129" s="20">
        <f t="shared" si="107"/>
        <v>1.1472552</v>
      </c>
      <c r="O129" s="20">
        <f t="shared" si="108"/>
        <v>13.7670624</v>
      </c>
    </row>
    <row r="130" spans="2:15" x14ac:dyDescent="0.4">
      <c r="B130" s="50" t="s">
        <v>87</v>
      </c>
      <c r="C130" s="20">
        <f t="shared" si="107"/>
        <v>1.1472552</v>
      </c>
      <c r="D130" s="20">
        <f t="shared" si="107"/>
        <v>1.1472552</v>
      </c>
      <c r="E130" s="20">
        <f t="shared" si="107"/>
        <v>1.1472552</v>
      </c>
      <c r="F130" s="20">
        <f t="shared" si="107"/>
        <v>1.1472552</v>
      </c>
      <c r="G130" s="20">
        <f t="shared" si="107"/>
        <v>1.1472552</v>
      </c>
      <c r="H130" s="20">
        <f t="shared" si="107"/>
        <v>1.1472552</v>
      </c>
      <c r="I130" s="20">
        <f t="shared" si="107"/>
        <v>1.1472552</v>
      </c>
      <c r="J130" s="20">
        <f t="shared" si="107"/>
        <v>1.1472552</v>
      </c>
      <c r="K130" s="20">
        <f t="shared" si="107"/>
        <v>1.1472552</v>
      </c>
      <c r="L130" s="20">
        <f t="shared" si="107"/>
        <v>1.1472552</v>
      </c>
      <c r="M130" s="20">
        <f t="shared" si="107"/>
        <v>1.1472552</v>
      </c>
      <c r="N130" s="20">
        <f t="shared" si="107"/>
        <v>1.1472552</v>
      </c>
      <c r="O130" s="20">
        <f t="shared" si="108"/>
        <v>13.7670624</v>
      </c>
    </row>
    <row r="131" spans="2:15" x14ac:dyDescent="0.4">
      <c r="B131" s="49"/>
      <c r="C131" s="20">
        <f t="shared" si="107"/>
        <v>0</v>
      </c>
      <c r="D131" s="20">
        <f t="shared" si="107"/>
        <v>0</v>
      </c>
      <c r="E131" s="20">
        <f t="shared" si="107"/>
        <v>0</v>
      </c>
      <c r="F131" s="20">
        <f t="shared" si="107"/>
        <v>0</v>
      </c>
      <c r="G131" s="20">
        <f t="shared" si="107"/>
        <v>0</v>
      </c>
      <c r="H131" s="20">
        <f t="shared" si="107"/>
        <v>0</v>
      </c>
      <c r="I131" s="20">
        <f t="shared" si="107"/>
        <v>0</v>
      </c>
      <c r="J131" s="20">
        <f t="shared" si="107"/>
        <v>0</v>
      </c>
      <c r="K131" s="20">
        <f t="shared" si="107"/>
        <v>0</v>
      </c>
      <c r="L131" s="20">
        <f t="shared" si="107"/>
        <v>0</v>
      </c>
      <c r="M131" s="20">
        <f t="shared" si="107"/>
        <v>0</v>
      </c>
      <c r="N131" s="20">
        <f t="shared" si="107"/>
        <v>0</v>
      </c>
      <c r="O131" s="20">
        <f t="shared" si="108"/>
        <v>0</v>
      </c>
    </row>
    <row r="132" spans="2:15" x14ac:dyDescent="0.4">
      <c r="B132" s="49"/>
      <c r="C132" s="20">
        <f t="shared" si="107"/>
        <v>0</v>
      </c>
      <c r="D132" s="20">
        <f t="shared" si="107"/>
        <v>0</v>
      </c>
      <c r="E132" s="20">
        <f t="shared" si="107"/>
        <v>0</v>
      </c>
      <c r="F132" s="20">
        <f t="shared" si="107"/>
        <v>0</v>
      </c>
      <c r="G132" s="20">
        <f t="shared" si="107"/>
        <v>0</v>
      </c>
      <c r="H132" s="20">
        <f t="shared" si="107"/>
        <v>0</v>
      </c>
      <c r="I132" s="20">
        <f t="shared" si="107"/>
        <v>0</v>
      </c>
      <c r="J132" s="20">
        <f t="shared" si="107"/>
        <v>0</v>
      </c>
      <c r="K132" s="20">
        <f t="shared" si="107"/>
        <v>0</v>
      </c>
      <c r="L132" s="20">
        <f t="shared" si="107"/>
        <v>0</v>
      </c>
      <c r="M132" s="20">
        <f t="shared" si="107"/>
        <v>0</v>
      </c>
      <c r="N132" s="20">
        <f t="shared" si="107"/>
        <v>0</v>
      </c>
      <c r="O132" s="20">
        <f t="shared" si="108"/>
        <v>0</v>
      </c>
    </row>
    <row r="133" spans="2:15" x14ac:dyDescent="0.4">
      <c r="B133" s="49"/>
      <c r="C133" s="20">
        <f t="shared" si="107"/>
        <v>0</v>
      </c>
      <c r="D133" s="20">
        <f t="shared" si="107"/>
        <v>0</v>
      </c>
      <c r="E133" s="20">
        <f t="shared" si="107"/>
        <v>0</v>
      </c>
      <c r="F133" s="20">
        <f t="shared" si="107"/>
        <v>0</v>
      </c>
      <c r="G133" s="20">
        <f t="shared" si="107"/>
        <v>0</v>
      </c>
      <c r="H133" s="20">
        <f t="shared" si="107"/>
        <v>0</v>
      </c>
      <c r="I133" s="20">
        <f t="shared" si="107"/>
        <v>0</v>
      </c>
      <c r="J133" s="20">
        <f t="shared" si="107"/>
        <v>0</v>
      </c>
      <c r="K133" s="20">
        <f t="shared" si="107"/>
        <v>0</v>
      </c>
      <c r="L133" s="20">
        <f t="shared" si="107"/>
        <v>0</v>
      </c>
      <c r="M133" s="20">
        <f t="shared" si="107"/>
        <v>0</v>
      </c>
      <c r="N133" s="20">
        <f t="shared" si="107"/>
        <v>0</v>
      </c>
      <c r="O133" s="20">
        <f t="shared" si="108"/>
        <v>0</v>
      </c>
    </row>
    <row r="134" spans="2:15" x14ac:dyDescent="0.4">
      <c r="B134" s="49"/>
      <c r="C134" s="20">
        <f t="shared" si="107"/>
        <v>0</v>
      </c>
      <c r="D134" s="20">
        <f t="shared" si="107"/>
        <v>0</v>
      </c>
      <c r="E134" s="20">
        <f t="shared" si="107"/>
        <v>0</v>
      </c>
      <c r="F134" s="20">
        <f t="shared" si="107"/>
        <v>0</v>
      </c>
      <c r="G134" s="20">
        <f t="shared" si="107"/>
        <v>0</v>
      </c>
      <c r="H134" s="20">
        <f t="shared" si="107"/>
        <v>0</v>
      </c>
      <c r="I134" s="20">
        <f t="shared" si="107"/>
        <v>0</v>
      </c>
      <c r="J134" s="20">
        <f t="shared" si="107"/>
        <v>0</v>
      </c>
      <c r="K134" s="20">
        <f t="shared" si="107"/>
        <v>0</v>
      </c>
      <c r="L134" s="20">
        <f t="shared" si="107"/>
        <v>0</v>
      </c>
      <c r="M134" s="20">
        <f t="shared" si="107"/>
        <v>0</v>
      </c>
      <c r="N134" s="20">
        <f t="shared" si="107"/>
        <v>0</v>
      </c>
      <c r="O134" s="20">
        <f t="shared" si="108"/>
        <v>0</v>
      </c>
    </row>
    <row r="135" spans="2:15" x14ac:dyDescent="0.4">
      <c r="B135" s="49"/>
      <c r="C135" s="20">
        <f t="shared" si="107"/>
        <v>0</v>
      </c>
      <c r="D135" s="20">
        <f t="shared" si="107"/>
        <v>0</v>
      </c>
      <c r="E135" s="20">
        <f t="shared" si="107"/>
        <v>0</v>
      </c>
      <c r="F135" s="20">
        <f t="shared" si="107"/>
        <v>0</v>
      </c>
      <c r="G135" s="20">
        <f t="shared" si="107"/>
        <v>0</v>
      </c>
      <c r="H135" s="20">
        <f t="shared" si="107"/>
        <v>0</v>
      </c>
      <c r="I135" s="20">
        <f t="shared" si="107"/>
        <v>0</v>
      </c>
      <c r="J135" s="20">
        <f t="shared" si="107"/>
        <v>0</v>
      </c>
      <c r="K135" s="20">
        <f t="shared" si="107"/>
        <v>0</v>
      </c>
      <c r="L135" s="20">
        <f t="shared" si="107"/>
        <v>0</v>
      </c>
      <c r="M135" s="20">
        <f t="shared" si="107"/>
        <v>0</v>
      </c>
      <c r="N135" s="20">
        <f t="shared" si="107"/>
        <v>0</v>
      </c>
      <c r="O135" s="20">
        <f t="shared" si="108"/>
        <v>0</v>
      </c>
    </row>
    <row r="136" spans="2:15" x14ac:dyDescent="0.4">
      <c r="B136" s="49"/>
      <c r="C136" s="20">
        <f t="shared" si="107"/>
        <v>0</v>
      </c>
      <c r="D136" s="20">
        <f t="shared" si="107"/>
        <v>0</v>
      </c>
      <c r="E136" s="20">
        <f t="shared" si="107"/>
        <v>0</v>
      </c>
      <c r="F136" s="20">
        <f t="shared" si="107"/>
        <v>0</v>
      </c>
      <c r="G136" s="20">
        <f t="shared" si="107"/>
        <v>0</v>
      </c>
      <c r="H136" s="20">
        <f t="shared" si="107"/>
        <v>0</v>
      </c>
      <c r="I136" s="20">
        <f t="shared" si="107"/>
        <v>0</v>
      </c>
      <c r="J136" s="20">
        <f t="shared" si="107"/>
        <v>0</v>
      </c>
      <c r="K136" s="20">
        <f t="shared" si="107"/>
        <v>0</v>
      </c>
      <c r="L136" s="20">
        <f t="shared" si="107"/>
        <v>0</v>
      </c>
      <c r="M136" s="20">
        <f t="shared" si="107"/>
        <v>0</v>
      </c>
      <c r="N136" s="20">
        <f t="shared" si="107"/>
        <v>0</v>
      </c>
      <c r="O136" s="20">
        <f t="shared" si="108"/>
        <v>0</v>
      </c>
    </row>
    <row r="137" spans="2:15" ht="12.6" thickBot="1" x14ac:dyDescent="0.45">
      <c r="B137" s="51" t="str">
        <f>+B110</f>
        <v>Total Gastos de Venta</v>
      </c>
      <c r="C137" s="52">
        <f>SUM(C127:C136)</f>
        <v>4.5890208000000001</v>
      </c>
      <c r="D137" s="52">
        <f t="shared" ref="D137" si="109">SUM(D127:D136)</f>
        <v>4.5890208000000001</v>
      </c>
      <c r="E137" s="52">
        <f t="shared" ref="E137" si="110">SUM(E127:E136)</f>
        <v>4.5890208000000001</v>
      </c>
      <c r="F137" s="52">
        <f t="shared" ref="F137" si="111">SUM(F127:F136)</f>
        <v>4.5890208000000001</v>
      </c>
      <c r="G137" s="52">
        <f t="shared" ref="G137" si="112">SUM(G127:G136)</f>
        <v>4.5890208000000001</v>
      </c>
      <c r="H137" s="52">
        <f t="shared" ref="H137" si="113">SUM(H127:H136)</f>
        <v>4.5890208000000001</v>
      </c>
      <c r="I137" s="52">
        <f t="shared" ref="I137" si="114">SUM(I127:I136)</f>
        <v>4.5890208000000001</v>
      </c>
      <c r="J137" s="52">
        <f t="shared" ref="J137" si="115">SUM(J127:J136)</f>
        <v>4.5890208000000001</v>
      </c>
      <c r="K137" s="52">
        <f t="shared" ref="K137" si="116">SUM(K127:K136)</f>
        <v>4.5890208000000001</v>
      </c>
      <c r="L137" s="52">
        <f t="shared" ref="L137" si="117">SUM(L127:L136)</f>
        <v>4.5890208000000001</v>
      </c>
      <c r="M137" s="52">
        <f t="shared" ref="M137" si="118">SUM(M127:M136)</f>
        <v>4.5890208000000001</v>
      </c>
      <c r="N137" s="52">
        <f t="shared" ref="N137" si="119">SUM(N127:N136)</f>
        <v>4.5890208000000001</v>
      </c>
      <c r="O137" s="52">
        <f>SUM(O127:O136)</f>
        <v>55.068249600000001</v>
      </c>
    </row>
    <row r="138" spans="2:15" ht="12.6" thickTop="1" x14ac:dyDescent="0.4"/>
  </sheetData>
  <sheetProtection algorithmName="SHA-512" hashValue="OmeawnFmQPDqnRgNlvppyrYJfvFtyyVC8jfd2hhtRDuhUBJiiu3qDvCR8StKHIdJUkYwkgT+DbT6eVT/ZhM0kQ==" saltValue="HWT4dikg5gJZNM+XOhyayw==" spinCount="100000" sheet="1" objects="1" scenarios="1" selectLockedCells="1" selectUnlockedCells="1"/>
  <mergeCells count="1">
    <mergeCell ref="B2:O2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73"/>
  <sheetViews>
    <sheetView showGridLines="0" workbookViewId="0"/>
  </sheetViews>
  <sheetFormatPr defaultColWidth="17.38671875" defaultRowHeight="12.3" x14ac:dyDescent="0.4"/>
  <cols>
    <col min="1" max="1" width="6.21875" bestFit="1" customWidth="1"/>
    <col min="2" max="2" width="27.609375" style="27" customWidth="1"/>
    <col min="3" max="15" width="17.38671875" style="6"/>
  </cols>
  <sheetData>
    <row r="1" spans="1:15" ht="35.25" customHeight="1" x14ac:dyDescent="0.4">
      <c r="A1" s="28" t="s">
        <v>54</v>
      </c>
    </row>
    <row r="2" spans="1:15" ht="17.7" x14ac:dyDescent="0.4">
      <c r="B2" s="140" t="s">
        <v>90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4" spans="1:15" ht="13.8" x14ac:dyDescent="0.45">
      <c r="B4" s="46" t="s">
        <v>2</v>
      </c>
    </row>
    <row r="5" spans="1:15" ht="13.8" x14ac:dyDescent="0.45">
      <c r="B5" s="44" t="s">
        <v>91</v>
      </c>
      <c r="C5" s="47" t="str">
        <f>GG!C6</f>
        <v>Mes 1</v>
      </c>
      <c r="D5" s="47" t="str">
        <f>GG!D6</f>
        <v>Mes 2</v>
      </c>
      <c r="E5" s="47" t="str">
        <f>GG!E6</f>
        <v>Mes 3</v>
      </c>
      <c r="F5" s="47" t="str">
        <f>GG!F6</f>
        <v>Mes 4</v>
      </c>
      <c r="G5" s="47" t="str">
        <f>GG!G6</f>
        <v>Mes 5</v>
      </c>
      <c r="H5" s="47" t="str">
        <f>GG!H6</f>
        <v>Mes 6</v>
      </c>
      <c r="I5" s="47" t="str">
        <f>GG!I6</f>
        <v>Mes 7</v>
      </c>
      <c r="J5" s="47" t="str">
        <f>GG!J6</f>
        <v>Mes 8</v>
      </c>
      <c r="K5" s="47" t="str">
        <f>GG!K6</f>
        <v>Mes 9</v>
      </c>
      <c r="L5" s="47" t="str">
        <f>GG!L6</f>
        <v>Mes 10</v>
      </c>
      <c r="M5" s="47" t="str">
        <f>GG!M6</f>
        <v>Mes 11</v>
      </c>
      <c r="N5" s="47" t="str">
        <f>GG!N6</f>
        <v>Mes 12</v>
      </c>
      <c r="O5" s="47" t="s">
        <v>1</v>
      </c>
    </row>
    <row r="6" spans="1:15" x14ac:dyDescent="0.4">
      <c r="B6" s="48" t="str">
        <f>'P y CT u'!B8</f>
        <v>Producto 1</v>
      </c>
      <c r="C6" s="20">
        <f>'P y CT u'!$D$8*Ventas!C6</f>
        <v>25000</v>
      </c>
      <c r="D6" s="20">
        <f>'P y CT u'!$D$8*Ventas!D6</f>
        <v>25000</v>
      </c>
      <c r="E6" s="20">
        <f>'P y CT u'!$D$8*Ventas!E6</f>
        <v>25000</v>
      </c>
      <c r="F6" s="20">
        <f>'P y CT u'!$D$8*Ventas!F6</f>
        <v>25000</v>
      </c>
      <c r="G6" s="20">
        <f>'P y CT u'!$D$8*Ventas!G6</f>
        <v>25000</v>
      </c>
      <c r="H6" s="20">
        <f>'P y CT u'!$D$8*Ventas!H6</f>
        <v>25000</v>
      </c>
      <c r="I6" s="20">
        <f>'P y CT u'!$D$8*Ventas!I6</f>
        <v>25000</v>
      </c>
      <c r="J6" s="20">
        <f>'P y CT u'!$D$8*Ventas!J6</f>
        <v>25000</v>
      </c>
      <c r="K6" s="20">
        <f>'P y CT u'!$D$8*Ventas!K6</f>
        <v>25000</v>
      </c>
      <c r="L6" s="20">
        <f>'P y CT u'!$D$8*Ventas!L6</f>
        <v>25000</v>
      </c>
      <c r="M6" s="20">
        <f>'P y CT u'!$D$8*Ventas!M6</f>
        <v>25000</v>
      </c>
      <c r="N6" s="20">
        <f>'P y CT u'!$D$8*Ventas!N6</f>
        <v>25000</v>
      </c>
      <c r="O6" s="20">
        <f>SUM(C6:N6)</f>
        <v>300000</v>
      </c>
    </row>
    <row r="7" spans="1:15" x14ac:dyDescent="0.4">
      <c r="B7" s="48" t="str">
        <f>'P y CT u'!B9</f>
        <v>Producto 2</v>
      </c>
      <c r="C7" s="20">
        <f>'P y CT u'!$D$9*Ventas!C7</f>
        <v>0</v>
      </c>
      <c r="D7" s="20">
        <f>'P y CT u'!$D$9*Ventas!D7</f>
        <v>0</v>
      </c>
      <c r="E7" s="20">
        <f>'P y CT u'!$D$9*Ventas!E7</f>
        <v>0</v>
      </c>
      <c r="F7" s="20">
        <f>'P y CT u'!$D$9*Ventas!F7</f>
        <v>0</v>
      </c>
      <c r="G7" s="20">
        <f>'P y CT u'!$D$9*Ventas!G7</f>
        <v>0</v>
      </c>
      <c r="H7" s="20">
        <f>'P y CT u'!$D$9*Ventas!H7</f>
        <v>0</v>
      </c>
      <c r="I7" s="20">
        <f>'P y CT u'!$D$9*Ventas!I7</f>
        <v>0</v>
      </c>
      <c r="J7" s="20">
        <f>'P y CT u'!$D$9*Ventas!J7</f>
        <v>0</v>
      </c>
      <c r="K7" s="20">
        <f>'P y CT u'!$D$9*Ventas!K7</f>
        <v>0</v>
      </c>
      <c r="L7" s="20">
        <f>'P y CT u'!$D$9*Ventas!L7</f>
        <v>0</v>
      </c>
      <c r="M7" s="20">
        <f>'P y CT u'!$D$9*Ventas!M7</f>
        <v>0</v>
      </c>
      <c r="N7" s="20">
        <f>'P y CT u'!$D$9*Ventas!N7</f>
        <v>0</v>
      </c>
      <c r="O7" s="20">
        <f t="shared" ref="O7:O15" si="0">SUM(C7:N7)</f>
        <v>0</v>
      </c>
    </row>
    <row r="8" spans="1:15" x14ac:dyDescent="0.4">
      <c r="B8" s="48" t="str">
        <f>'P y CT u'!B10</f>
        <v>Producto 3</v>
      </c>
      <c r="C8" s="20">
        <f>'P y CT u'!$D$10*Ventas!C8</f>
        <v>0</v>
      </c>
      <c r="D8" s="20">
        <f>'P y CT u'!$D$10*Ventas!D8</f>
        <v>0</v>
      </c>
      <c r="E8" s="20">
        <f>'P y CT u'!$D$10*Ventas!E8</f>
        <v>0</v>
      </c>
      <c r="F8" s="20">
        <f>'P y CT u'!$D$10*Ventas!F8</f>
        <v>0</v>
      </c>
      <c r="G8" s="20">
        <f>'P y CT u'!$D$10*Ventas!G8</f>
        <v>0</v>
      </c>
      <c r="H8" s="20">
        <f>'P y CT u'!$D$10*Ventas!H8</f>
        <v>0</v>
      </c>
      <c r="I8" s="20">
        <f>'P y CT u'!$D$10*Ventas!I8</f>
        <v>0</v>
      </c>
      <c r="J8" s="20">
        <f>'P y CT u'!$D$10*Ventas!J8</f>
        <v>0</v>
      </c>
      <c r="K8" s="20">
        <f>'P y CT u'!$D$10*Ventas!K8</f>
        <v>0</v>
      </c>
      <c r="L8" s="20">
        <f>'P y CT u'!$D$10*Ventas!L8</f>
        <v>0</v>
      </c>
      <c r="M8" s="20">
        <f>'P y CT u'!$D$10*Ventas!M8</f>
        <v>0</v>
      </c>
      <c r="N8" s="20">
        <f>'P y CT u'!$D$10*Ventas!N8</f>
        <v>0</v>
      </c>
      <c r="O8" s="20">
        <f t="shared" si="0"/>
        <v>0</v>
      </c>
    </row>
    <row r="9" spans="1:15" x14ac:dyDescent="0.4">
      <c r="B9" s="48" t="str">
        <f>'P y CT u'!B11</f>
        <v>Producto 4</v>
      </c>
      <c r="C9" s="20">
        <f>'P y CT u'!$D$11*Ventas!C9</f>
        <v>0</v>
      </c>
      <c r="D9" s="20">
        <f>'P y CT u'!$D$11*Ventas!D9</f>
        <v>0</v>
      </c>
      <c r="E9" s="20">
        <f>'P y CT u'!$D$11*Ventas!E9</f>
        <v>0</v>
      </c>
      <c r="F9" s="20">
        <f>'P y CT u'!$D$11*Ventas!F9</f>
        <v>0</v>
      </c>
      <c r="G9" s="20">
        <f>'P y CT u'!$D$11*Ventas!G9</f>
        <v>0</v>
      </c>
      <c r="H9" s="20">
        <f>'P y CT u'!$D$11*Ventas!H9</f>
        <v>0</v>
      </c>
      <c r="I9" s="20">
        <f>'P y CT u'!$D$11*Ventas!I9</f>
        <v>0</v>
      </c>
      <c r="J9" s="20">
        <f>'P y CT u'!$D$11*Ventas!J9</f>
        <v>0</v>
      </c>
      <c r="K9" s="20">
        <f>'P y CT u'!$D$11*Ventas!K9</f>
        <v>0</v>
      </c>
      <c r="L9" s="20">
        <f>'P y CT u'!$D$11*Ventas!L9</f>
        <v>0</v>
      </c>
      <c r="M9" s="20">
        <f>'P y CT u'!$D$11*Ventas!M9</f>
        <v>0</v>
      </c>
      <c r="N9" s="20">
        <f>'P y CT u'!$D$11*Ventas!N9</f>
        <v>0</v>
      </c>
      <c r="O9" s="20">
        <f t="shared" si="0"/>
        <v>0</v>
      </c>
    </row>
    <row r="10" spans="1:15" x14ac:dyDescent="0.4">
      <c r="B10" s="48" t="str">
        <f>'P y CT u'!B12</f>
        <v>Producto 5</v>
      </c>
      <c r="C10" s="20">
        <f>'P y CT u'!$D$12*Ventas!C10</f>
        <v>0</v>
      </c>
      <c r="D10" s="20">
        <f>'P y CT u'!$D$12*Ventas!D10</f>
        <v>0</v>
      </c>
      <c r="E10" s="20">
        <f>'P y CT u'!$D$12*Ventas!E10</f>
        <v>0</v>
      </c>
      <c r="F10" s="20">
        <f>'P y CT u'!$D$12*Ventas!F10</f>
        <v>0</v>
      </c>
      <c r="G10" s="20">
        <f>'P y CT u'!$D$12*Ventas!G10</f>
        <v>0</v>
      </c>
      <c r="H10" s="20">
        <f>'P y CT u'!$D$12*Ventas!H10</f>
        <v>0</v>
      </c>
      <c r="I10" s="20">
        <f>'P y CT u'!$D$12*Ventas!I10</f>
        <v>0</v>
      </c>
      <c r="J10" s="20">
        <f>'P y CT u'!$D$12*Ventas!J10</f>
        <v>0</v>
      </c>
      <c r="K10" s="20">
        <f>'P y CT u'!$D$12*Ventas!K10</f>
        <v>0</v>
      </c>
      <c r="L10" s="20">
        <f>'P y CT u'!$D$12*Ventas!L10</f>
        <v>0</v>
      </c>
      <c r="M10" s="20">
        <f>'P y CT u'!$D$12*Ventas!M10</f>
        <v>0</v>
      </c>
      <c r="N10" s="20">
        <f>'P y CT u'!$D$12*Ventas!N10</f>
        <v>0</v>
      </c>
      <c r="O10" s="20">
        <f t="shared" si="0"/>
        <v>0</v>
      </c>
    </row>
    <row r="11" spans="1:15" x14ac:dyDescent="0.4">
      <c r="B11" s="48" t="str">
        <f>'P y CT u'!B13</f>
        <v>Producto 6</v>
      </c>
      <c r="C11" s="20">
        <f>'P y CT u'!$D$13*Ventas!C11</f>
        <v>0</v>
      </c>
      <c r="D11" s="20">
        <f>'P y CT u'!$D$13*Ventas!D11</f>
        <v>0</v>
      </c>
      <c r="E11" s="20">
        <f>'P y CT u'!$D$13*Ventas!E11</f>
        <v>0</v>
      </c>
      <c r="F11" s="20">
        <f>'P y CT u'!$D$13*Ventas!F11</f>
        <v>0</v>
      </c>
      <c r="G11" s="20">
        <f>'P y CT u'!$D$13*Ventas!G11</f>
        <v>0</v>
      </c>
      <c r="H11" s="20">
        <f>'P y CT u'!$D$13*Ventas!H11</f>
        <v>0</v>
      </c>
      <c r="I11" s="20">
        <f>'P y CT u'!$D$13*Ventas!I11</f>
        <v>0</v>
      </c>
      <c r="J11" s="20">
        <f>'P y CT u'!$D$13*Ventas!J11</f>
        <v>0</v>
      </c>
      <c r="K11" s="20">
        <f>'P y CT u'!$D$13*Ventas!K11</f>
        <v>0</v>
      </c>
      <c r="L11" s="20">
        <f>'P y CT u'!$D$13*Ventas!L11</f>
        <v>0</v>
      </c>
      <c r="M11" s="20">
        <f>'P y CT u'!$D$13*Ventas!M11</f>
        <v>0</v>
      </c>
      <c r="N11" s="20">
        <f>'P y CT u'!$D$13*Ventas!N11</f>
        <v>0</v>
      </c>
      <c r="O11" s="20">
        <f t="shared" si="0"/>
        <v>0</v>
      </c>
    </row>
    <row r="12" spans="1:15" x14ac:dyDescent="0.4">
      <c r="B12" s="48" t="str">
        <f>'P y CT u'!B14</f>
        <v>Producto 7</v>
      </c>
      <c r="C12" s="20">
        <f>'P y CT u'!$D$14*Ventas!C12</f>
        <v>0</v>
      </c>
      <c r="D12" s="20">
        <f>'P y CT u'!$D$14*Ventas!D12</f>
        <v>0</v>
      </c>
      <c r="E12" s="20">
        <f>'P y CT u'!$D$14*Ventas!E12</f>
        <v>0</v>
      </c>
      <c r="F12" s="20">
        <f>'P y CT u'!$D$14*Ventas!F12</f>
        <v>0</v>
      </c>
      <c r="G12" s="20">
        <f>'P y CT u'!$D$14*Ventas!G12</f>
        <v>0</v>
      </c>
      <c r="H12" s="20">
        <f>'P y CT u'!$D$14*Ventas!H12</f>
        <v>0</v>
      </c>
      <c r="I12" s="20">
        <f>'P y CT u'!$D$14*Ventas!I12</f>
        <v>0</v>
      </c>
      <c r="J12" s="20">
        <f>'P y CT u'!$D$14*Ventas!J12</f>
        <v>0</v>
      </c>
      <c r="K12" s="20">
        <f>'P y CT u'!$D$14*Ventas!K12</f>
        <v>0</v>
      </c>
      <c r="L12" s="20">
        <f>'P y CT u'!$D$14*Ventas!L12</f>
        <v>0</v>
      </c>
      <c r="M12" s="20">
        <f>'P y CT u'!$D$14*Ventas!M12</f>
        <v>0</v>
      </c>
      <c r="N12" s="20">
        <f>'P y CT u'!$D$14*Ventas!N12</f>
        <v>0</v>
      </c>
      <c r="O12" s="20">
        <f t="shared" si="0"/>
        <v>0</v>
      </c>
    </row>
    <row r="13" spans="1:15" x14ac:dyDescent="0.4">
      <c r="B13" s="48" t="str">
        <f>'P y CT u'!B15</f>
        <v>Producto 8</v>
      </c>
      <c r="C13" s="20">
        <f>'P y CT u'!$D$15*Ventas!C13</f>
        <v>0</v>
      </c>
      <c r="D13" s="20">
        <f>'P y CT u'!$D$15*Ventas!D13</f>
        <v>0</v>
      </c>
      <c r="E13" s="20">
        <f>'P y CT u'!$D$15*Ventas!E13</f>
        <v>0</v>
      </c>
      <c r="F13" s="20">
        <f>'P y CT u'!$D$15*Ventas!F13</f>
        <v>0</v>
      </c>
      <c r="G13" s="20">
        <f>'P y CT u'!$D$15*Ventas!G13</f>
        <v>0</v>
      </c>
      <c r="H13" s="20">
        <f>'P y CT u'!$D$15*Ventas!H13</f>
        <v>0</v>
      </c>
      <c r="I13" s="20">
        <f>'P y CT u'!$D$15*Ventas!I13</f>
        <v>0</v>
      </c>
      <c r="J13" s="20">
        <f>'P y CT u'!$D$15*Ventas!J13</f>
        <v>0</v>
      </c>
      <c r="K13" s="20">
        <f>'P y CT u'!$D$15*Ventas!K13</f>
        <v>0</v>
      </c>
      <c r="L13" s="20">
        <f>'P y CT u'!$D$15*Ventas!L13</f>
        <v>0</v>
      </c>
      <c r="M13" s="20">
        <f>'P y CT u'!$D$15*Ventas!M13</f>
        <v>0</v>
      </c>
      <c r="N13" s="20">
        <f>'P y CT u'!$D$15*Ventas!N13</f>
        <v>0</v>
      </c>
      <c r="O13" s="20">
        <f t="shared" si="0"/>
        <v>0</v>
      </c>
    </row>
    <row r="14" spans="1:15" x14ac:dyDescent="0.4">
      <c r="B14" s="48" t="str">
        <f>'P y CT u'!B16</f>
        <v>Producto 9</v>
      </c>
      <c r="C14" s="20">
        <f>'P y CT u'!$D$16*Ventas!C14</f>
        <v>0</v>
      </c>
      <c r="D14" s="20">
        <f>'P y CT u'!$D$16*Ventas!D14</f>
        <v>0</v>
      </c>
      <c r="E14" s="20">
        <f>'P y CT u'!$D$16*Ventas!E14</f>
        <v>0</v>
      </c>
      <c r="F14" s="20">
        <f>'P y CT u'!$D$16*Ventas!F14</f>
        <v>0</v>
      </c>
      <c r="G14" s="20">
        <f>'P y CT u'!$D$16*Ventas!G14</f>
        <v>0</v>
      </c>
      <c r="H14" s="20">
        <f>'P y CT u'!$D$16*Ventas!H14</f>
        <v>0</v>
      </c>
      <c r="I14" s="20">
        <f>'P y CT u'!$D$16*Ventas!I14</f>
        <v>0</v>
      </c>
      <c r="J14" s="20">
        <f>'P y CT u'!$D$16*Ventas!J14</f>
        <v>0</v>
      </c>
      <c r="K14" s="20">
        <f>'P y CT u'!$D$16*Ventas!K14</f>
        <v>0</v>
      </c>
      <c r="L14" s="20">
        <f>'P y CT u'!$D$16*Ventas!L14</f>
        <v>0</v>
      </c>
      <c r="M14" s="20">
        <f>'P y CT u'!$D$16*Ventas!M14</f>
        <v>0</v>
      </c>
      <c r="N14" s="20">
        <f>'P y CT u'!$D$16*Ventas!N14</f>
        <v>0</v>
      </c>
      <c r="O14" s="20">
        <f t="shared" si="0"/>
        <v>0</v>
      </c>
    </row>
    <row r="15" spans="1:15" x14ac:dyDescent="0.4">
      <c r="B15" s="48" t="str">
        <f>'P y CT u'!B17</f>
        <v>Producto 10</v>
      </c>
      <c r="C15" s="20">
        <f>'P y CT u'!$D$17*Ventas!C15</f>
        <v>0</v>
      </c>
      <c r="D15" s="20">
        <f>'P y CT u'!$D$17*Ventas!D15</f>
        <v>0</v>
      </c>
      <c r="E15" s="20">
        <f>'P y CT u'!$D$17*Ventas!E15</f>
        <v>0</v>
      </c>
      <c r="F15" s="20">
        <f>'P y CT u'!$D$17*Ventas!F15</f>
        <v>0</v>
      </c>
      <c r="G15" s="20">
        <f>'P y CT u'!$D$17*Ventas!G15</f>
        <v>0</v>
      </c>
      <c r="H15" s="20">
        <f>'P y CT u'!$D$17*Ventas!H15</f>
        <v>0</v>
      </c>
      <c r="I15" s="20">
        <f>'P y CT u'!$D$17*Ventas!I15</f>
        <v>0</v>
      </c>
      <c r="J15" s="20">
        <f>'P y CT u'!$D$17*Ventas!J15</f>
        <v>0</v>
      </c>
      <c r="K15" s="20">
        <f>'P y CT u'!$D$17*Ventas!K15</f>
        <v>0</v>
      </c>
      <c r="L15" s="20">
        <f>'P y CT u'!$D$17*Ventas!L15</f>
        <v>0</v>
      </c>
      <c r="M15" s="20">
        <f>'P y CT u'!$D$17*Ventas!M15</f>
        <v>0</v>
      </c>
      <c r="N15" s="20">
        <f>'P y CT u'!$D$17*Ventas!N15</f>
        <v>0</v>
      </c>
      <c r="O15" s="20">
        <f t="shared" si="0"/>
        <v>0</v>
      </c>
    </row>
    <row r="16" spans="1:15" ht="12.6" thickBot="1" x14ac:dyDescent="0.45">
      <c r="B16" s="51" t="s">
        <v>92</v>
      </c>
      <c r="C16" s="52">
        <f>SUM(C6:C15)</f>
        <v>25000</v>
      </c>
      <c r="D16" s="52">
        <f t="shared" ref="D16:N16" si="1">SUM(D6:D15)</f>
        <v>25000</v>
      </c>
      <c r="E16" s="52">
        <f t="shared" si="1"/>
        <v>25000</v>
      </c>
      <c r="F16" s="52">
        <f t="shared" si="1"/>
        <v>25000</v>
      </c>
      <c r="G16" s="52">
        <f t="shared" si="1"/>
        <v>25000</v>
      </c>
      <c r="H16" s="52">
        <f t="shared" si="1"/>
        <v>25000</v>
      </c>
      <c r="I16" s="52">
        <f t="shared" si="1"/>
        <v>25000</v>
      </c>
      <c r="J16" s="52">
        <f t="shared" si="1"/>
        <v>25000</v>
      </c>
      <c r="K16" s="52">
        <f t="shared" si="1"/>
        <v>25000</v>
      </c>
      <c r="L16" s="52">
        <f t="shared" si="1"/>
        <v>25000</v>
      </c>
      <c r="M16" s="52">
        <f t="shared" si="1"/>
        <v>25000</v>
      </c>
      <c r="N16" s="52">
        <f t="shared" si="1"/>
        <v>25000</v>
      </c>
      <c r="O16" s="52">
        <f>SUM(O6:O15)</f>
        <v>300000</v>
      </c>
    </row>
    <row r="17" spans="2:15" ht="12.6" thickTop="1" x14ac:dyDescent="0.4"/>
    <row r="18" spans="2:15" ht="13.8" x14ac:dyDescent="0.45">
      <c r="B18" s="46" t="s">
        <v>15</v>
      </c>
    </row>
    <row r="19" spans="2:15" ht="13.8" x14ac:dyDescent="0.45">
      <c r="B19" s="44" t="str">
        <f>+B5</f>
        <v>COSTO DE VENTAS</v>
      </c>
      <c r="C19" s="47" t="str">
        <f>C5</f>
        <v>Mes 1</v>
      </c>
      <c r="D19" s="47" t="str">
        <f t="shared" ref="D19:N19" si="2">D5</f>
        <v>Mes 2</v>
      </c>
      <c r="E19" s="47" t="str">
        <f t="shared" si="2"/>
        <v>Mes 3</v>
      </c>
      <c r="F19" s="47" t="str">
        <f t="shared" si="2"/>
        <v>Mes 4</v>
      </c>
      <c r="G19" s="47" t="str">
        <f t="shared" si="2"/>
        <v>Mes 5</v>
      </c>
      <c r="H19" s="47" t="str">
        <f t="shared" si="2"/>
        <v>Mes 6</v>
      </c>
      <c r="I19" s="47" t="str">
        <f t="shared" si="2"/>
        <v>Mes 7</v>
      </c>
      <c r="J19" s="47" t="str">
        <f t="shared" si="2"/>
        <v>Mes 8</v>
      </c>
      <c r="K19" s="47" t="str">
        <f t="shared" si="2"/>
        <v>Mes 9</v>
      </c>
      <c r="L19" s="47" t="str">
        <f t="shared" si="2"/>
        <v>Mes 10</v>
      </c>
      <c r="M19" s="47" t="str">
        <f t="shared" si="2"/>
        <v>Mes 11</v>
      </c>
      <c r="N19" s="47" t="str">
        <f t="shared" si="2"/>
        <v>Mes 12</v>
      </c>
      <c r="O19" s="47" t="s">
        <v>1</v>
      </c>
    </row>
    <row r="20" spans="2:15" x14ac:dyDescent="0.4">
      <c r="B20" s="48" t="str">
        <f>B6</f>
        <v>Producto 1</v>
      </c>
      <c r="C20" s="20">
        <f>'P y CT u'!$D$21*Ventas!C19</f>
        <v>27037.5</v>
      </c>
      <c r="D20" s="20">
        <f>'P y CT u'!$D$21*Ventas!D19</f>
        <v>27037.5</v>
      </c>
      <c r="E20" s="20">
        <f>'P y CT u'!$D$21*Ventas!E19</f>
        <v>27037.5</v>
      </c>
      <c r="F20" s="20">
        <f>'P y CT u'!$D$21*Ventas!F19</f>
        <v>27037.5</v>
      </c>
      <c r="G20" s="20">
        <f>'P y CT u'!$D$21*Ventas!G19</f>
        <v>27037.5</v>
      </c>
      <c r="H20" s="20">
        <f>'P y CT u'!$D$21*Ventas!H19</f>
        <v>27037.5</v>
      </c>
      <c r="I20" s="20">
        <f>'P y CT u'!$D$21*Ventas!I19</f>
        <v>27037.5</v>
      </c>
      <c r="J20" s="20">
        <f>'P y CT u'!$D$21*Ventas!J19</f>
        <v>27037.5</v>
      </c>
      <c r="K20" s="20">
        <f>'P y CT u'!$D$21*Ventas!K19</f>
        <v>27037.5</v>
      </c>
      <c r="L20" s="20">
        <f>'P y CT u'!$D$21*Ventas!L19</f>
        <v>27037.5</v>
      </c>
      <c r="M20" s="20">
        <f>'P y CT u'!$D$21*Ventas!M19</f>
        <v>27037.5</v>
      </c>
      <c r="N20" s="20">
        <f>'P y CT u'!$D$21*Ventas!N19</f>
        <v>27037.5</v>
      </c>
      <c r="O20" s="20">
        <f>SUM(C20:N20)</f>
        <v>324450</v>
      </c>
    </row>
    <row r="21" spans="2:15" x14ac:dyDescent="0.4">
      <c r="B21" s="48" t="str">
        <f t="shared" ref="B21:B29" si="3">B7</f>
        <v>Producto 2</v>
      </c>
      <c r="C21" s="20">
        <f>'P y CT u'!$D$22*Ventas!C20</f>
        <v>0</v>
      </c>
      <c r="D21" s="20">
        <f>'P y CT u'!$D$22*Ventas!D20</f>
        <v>0</v>
      </c>
      <c r="E21" s="20">
        <f>'P y CT u'!$D$22*Ventas!E20</f>
        <v>0</v>
      </c>
      <c r="F21" s="20">
        <f>'P y CT u'!$D$22*Ventas!F20</f>
        <v>0</v>
      </c>
      <c r="G21" s="20">
        <f>'P y CT u'!$D$22*Ventas!G20</f>
        <v>0</v>
      </c>
      <c r="H21" s="20">
        <f>'P y CT u'!$D$22*Ventas!H20</f>
        <v>0</v>
      </c>
      <c r="I21" s="20">
        <f>'P y CT u'!$D$22*Ventas!I20</f>
        <v>0</v>
      </c>
      <c r="J21" s="20">
        <f>'P y CT u'!$D$22*Ventas!J20</f>
        <v>0</v>
      </c>
      <c r="K21" s="20">
        <f>'P y CT u'!$D$22*Ventas!K20</f>
        <v>0</v>
      </c>
      <c r="L21" s="20">
        <f>'P y CT u'!$D$22*Ventas!L20</f>
        <v>0</v>
      </c>
      <c r="M21" s="20">
        <f>'P y CT u'!$D$22*Ventas!M20</f>
        <v>0</v>
      </c>
      <c r="N21" s="20">
        <f>'P y CT u'!$D$22*Ventas!N20</f>
        <v>0</v>
      </c>
      <c r="O21" s="20">
        <f t="shared" ref="O21:O29" si="4">SUM(C21:N21)</f>
        <v>0</v>
      </c>
    </row>
    <row r="22" spans="2:15" x14ac:dyDescent="0.4">
      <c r="B22" s="48" t="str">
        <f t="shared" si="3"/>
        <v>Producto 3</v>
      </c>
      <c r="C22" s="20">
        <f>'P y CT u'!$D$23*Ventas!C21</f>
        <v>0</v>
      </c>
      <c r="D22" s="20">
        <f>'P y CT u'!$D$23*Ventas!D21</f>
        <v>0</v>
      </c>
      <c r="E22" s="20">
        <f>'P y CT u'!$D$23*Ventas!E21</f>
        <v>0</v>
      </c>
      <c r="F22" s="20">
        <f>'P y CT u'!$D$23*Ventas!F21</f>
        <v>0</v>
      </c>
      <c r="G22" s="20">
        <f>'P y CT u'!$D$23*Ventas!G21</f>
        <v>0</v>
      </c>
      <c r="H22" s="20">
        <f>'P y CT u'!$D$23*Ventas!H21</f>
        <v>0</v>
      </c>
      <c r="I22" s="20">
        <f>'P y CT u'!$D$23*Ventas!I21</f>
        <v>0</v>
      </c>
      <c r="J22" s="20">
        <f>'P y CT u'!$D$23*Ventas!J21</f>
        <v>0</v>
      </c>
      <c r="K22" s="20">
        <f>'P y CT u'!$D$23*Ventas!K21</f>
        <v>0</v>
      </c>
      <c r="L22" s="20">
        <f>'P y CT u'!$D$23*Ventas!L21</f>
        <v>0</v>
      </c>
      <c r="M22" s="20">
        <f>'P y CT u'!$D$23*Ventas!M21</f>
        <v>0</v>
      </c>
      <c r="N22" s="20">
        <f>'P y CT u'!$D$23*Ventas!N21</f>
        <v>0</v>
      </c>
      <c r="O22" s="20">
        <f t="shared" si="4"/>
        <v>0</v>
      </c>
    </row>
    <row r="23" spans="2:15" x14ac:dyDescent="0.4">
      <c r="B23" s="48" t="str">
        <f t="shared" si="3"/>
        <v>Producto 4</v>
      </c>
      <c r="C23" s="20">
        <f>'P y CT u'!$D$24*Ventas!C22</f>
        <v>0</v>
      </c>
      <c r="D23" s="20">
        <f>'P y CT u'!$D$24*Ventas!D22</f>
        <v>0</v>
      </c>
      <c r="E23" s="20">
        <f>'P y CT u'!$D$24*Ventas!E22</f>
        <v>0</v>
      </c>
      <c r="F23" s="20">
        <f>'P y CT u'!$D$24*Ventas!F22</f>
        <v>0</v>
      </c>
      <c r="G23" s="20">
        <f>'P y CT u'!$D$24*Ventas!G22</f>
        <v>0</v>
      </c>
      <c r="H23" s="20">
        <f>'P y CT u'!$D$24*Ventas!H22</f>
        <v>0</v>
      </c>
      <c r="I23" s="20">
        <f>'P y CT u'!$D$24*Ventas!I22</f>
        <v>0</v>
      </c>
      <c r="J23" s="20">
        <f>'P y CT u'!$D$24*Ventas!J22</f>
        <v>0</v>
      </c>
      <c r="K23" s="20">
        <f>'P y CT u'!$D$24*Ventas!K22</f>
        <v>0</v>
      </c>
      <c r="L23" s="20">
        <f>'P y CT u'!$D$24*Ventas!L22</f>
        <v>0</v>
      </c>
      <c r="M23" s="20">
        <f>'P y CT u'!$D$24*Ventas!M22</f>
        <v>0</v>
      </c>
      <c r="N23" s="20">
        <f>'P y CT u'!$D$24*Ventas!N22</f>
        <v>0</v>
      </c>
      <c r="O23" s="20">
        <f t="shared" si="4"/>
        <v>0</v>
      </c>
    </row>
    <row r="24" spans="2:15" x14ac:dyDescent="0.4">
      <c r="B24" s="48" t="str">
        <f t="shared" si="3"/>
        <v>Producto 5</v>
      </c>
      <c r="C24" s="20">
        <f>'P y CT u'!$D$25*Ventas!C23</f>
        <v>0</v>
      </c>
      <c r="D24" s="20">
        <f>'P y CT u'!$D$25*Ventas!D23</f>
        <v>0</v>
      </c>
      <c r="E24" s="20">
        <f>'P y CT u'!$D$25*Ventas!E23</f>
        <v>0</v>
      </c>
      <c r="F24" s="20">
        <f>'P y CT u'!$D$25*Ventas!F23</f>
        <v>0</v>
      </c>
      <c r="G24" s="20">
        <f>'P y CT u'!$D$25*Ventas!G23</f>
        <v>0</v>
      </c>
      <c r="H24" s="20">
        <f>'P y CT u'!$D$25*Ventas!H23</f>
        <v>0</v>
      </c>
      <c r="I24" s="20">
        <f>'P y CT u'!$D$25*Ventas!I23</f>
        <v>0</v>
      </c>
      <c r="J24" s="20">
        <f>'P y CT u'!$D$25*Ventas!J23</f>
        <v>0</v>
      </c>
      <c r="K24" s="20">
        <f>'P y CT u'!$D$25*Ventas!K23</f>
        <v>0</v>
      </c>
      <c r="L24" s="20">
        <f>'P y CT u'!$D$25*Ventas!L23</f>
        <v>0</v>
      </c>
      <c r="M24" s="20">
        <f>'P y CT u'!$D$25*Ventas!M23</f>
        <v>0</v>
      </c>
      <c r="N24" s="20">
        <f>'P y CT u'!$D$25*Ventas!N23</f>
        <v>0</v>
      </c>
      <c r="O24" s="20">
        <f t="shared" si="4"/>
        <v>0</v>
      </c>
    </row>
    <row r="25" spans="2:15" x14ac:dyDescent="0.4">
      <c r="B25" s="48" t="str">
        <f t="shared" si="3"/>
        <v>Producto 6</v>
      </c>
      <c r="C25" s="20">
        <f>'P y CT u'!$D$26*Ventas!C24</f>
        <v>0</v>
      </c>
      <c r="D25" s="20">
        <f>'P y CT u'!$D$26*Ventas!D24</f>
        <v>0</v>
      </c>
      <c r="E25" s="20">
        <f>'P y CT u'!$D$26*Ventas!E24</f>
        <v>0</v>
      </c>
      <c r="F25" s="20">
        <f>'P y CT u'!$D$26*Ventas!F24</f>
        <v>0</v>
      </c>
      <c r="G25" s="20">
        <f>'P y CT u'!$D$26*Ventas!G24</f>
        <v>0</v>
      </c>
      <c r="H25" s="20">
        <f>'P y CT u'!$D$26*Ventas!H24</f>
        <v>0</v>
      </c>
      <c r="I25" s="20">
        <f>'P y CT u'!$D$26*Ventas!I24</f>
        <v>0</v>
      </c>
      <c r="J25" s="20">
        <f>'P y CT u'!$D$26*Ventas!J24</f>
        <v>0</v>
      </c>
      <c r="K25" s="20">
        <f>'P y CT u'!$D$26*Ventas!K24</f>
        <v>0</v>
      </c>
      <c r="L25" s="20">
        <f>'P y CT u'!$D$26*Ventas!L24</f>
        <v>0</v>
      </c>
      <c r="M25" s="20">
        <f>'P y CT u'!$D$26*Ventas!M24</f>
        <v>0</v>
      </c>
      <c r="N25" s="20">
        <f>'P y CT u'!$D$26*Ventas!N24</f>
        <v>0</v>
      </c>
      <c r="O25" s="20">
        <f t="shared" si="4"/>
        <v>0</v>
      </c>
    </row>
    <row r="26" spans="2:15" x14ac:dyDescent="0.4">
      <c r="B26" s="48" t="str">
        <f t="shared" si="3"/>
        <v>Producto 7</v>
      </c>
      <c r="C26" s="20">
        <f>'P y CT u'!$D$27*Ventas!C25</f>
        <v>0</v>
      </c>
      <c r="D26" s="20">
        <f>'P y CT u'!$D$27*Ventas!D25</f>
        <v>0</v>
      </c>
      <c r="E26" s="20">
        <f>'P y CT u'!$D$27*Ventas!E25</f>
        <v>0</v>
      </c>
      <c r="F26" s="20">
        <f>'P y CT u'!$D$27*Ventas!F25</f>
        <v>0</v>
      </c>
      <c r="G26" s="20">
        <f>'P y CT u'!$D$27*Ventas!G25</f>
        <v>0</v>
      </c>
      <c r="H26" s="20">
        <f>'P y CT u'!$D$27*Ventas!H25</f>
        <v>0</v>
      </c>
      <c r="I26" s="20">
        <f>'P y CT u'!$D$27*Ventas!I25</f>
        <v>0</v>
      </c>
      <c r="J26" s="20">
        <f>'P y CT u'!$D$27*Ventas!J25</f>
        <v>0</v>
      </c>
      <c r="K26" s="20">
        <f>'P y CT u'!$D$27*Ventas!K25</f>
        <v>0</v>
      </c>
      <c r="L26" s="20">
        <f>'P y CT u'!$D$27*Ventas!L25</f>
        <v>0</v>
      </c>
      <c r="M26" s="20">
        <f>'P y CT u'!$D$27*Ventas!M25</f>
        <v>0</v>
      </c>
      <c r="N26" s="20">
        <f>'P y CT u'!$D$27*Ventas!N25</f>
        <v>0</v>
      </c>
      <c r="O26" s="20">
        <f t="shared" si="4"/>
        <v>0</v>
      </c>
    </row>
    <row r="27" spans="2:15" x14ac:dyDescent="0.4">
      <c r="B27" s="48" t="str">
        <f t="shared" si="3"/>
        <v>Producto 8</v>
      </c>
      <c r="C27" s="20">
        <f>'P y CT u'!$D$28*Ventas!C26</f>
        <v>0</v>
      </c>
      <c r="D27" s="20">
        <f>'P y CT u'!$D$28*Ventas!D26</f>
        <v>0</v>
      </c>
      <c r="E27" s="20">
        <f>'P y CT u'!$D$28*Ventas!E26</f>
        <v>0</v>
      </c>
      <c r="F27" s="20">
        <f>'P y CT u'!$D$28*Ventas!F26</f>
        <v>0</v>
      </c>
      <c r="G27" s="20">
        <f>'P y CT u'!$D$28*Ventas!G26</f>
        <v>0</v>
      </c>
      <c r="H27" s="20">
        <f>'P y CT u'!$D$28*Ventas!H26</f>
        <v>0</v>
      </c>
      <c r="I27" s="20">
        <f>'P y CT u'!$D$28*Ventas!I26</f>
        <v>0</v>
      </c>
      <c r="J27" s="20">
        <f>'P y CT u'!$D$28*Ventas!J26</f>
        <v>0</v>
      </c>
      <c r="K27" s="20">
        <f>'P y CT u'!$D$28*Ventas!K26</f>
        <v>0</v>
      </c>
      <c r="L27" s="20">
        <f>'P y CT u'!$D$28*Ventas!L26</f>
        <v>0</v>
      </c>
      <c r="M27" s="20">
        <f>'P y CT u'!$D$28*Ventas!M26</f>
        <v>0</v>
      </c>
      <c r="N27" s="20">
        <f>'P y CT u'!$D$28*Ventas!N26</f>
        <v>0</v>
      </c>
      <c r="O27" s="20">
        <f t="shared" si="4"/>
        <v>0</v>
      </c>
    </row>
    <row r="28" spans="2:15" x14ac:dyDescent="0.4">
      <c r="B28" s="48" t="str">
        <f t="shared" si="3"/>
        <v>Producto 9</v>
      </c>
      <c r="C28" s="20">
        <f>'P y CT u'!$D$29*Ventas!C27</f>
        <v>0</v>
      </c>
      <c r="D28" s="20">
        <f>'P y CT u'!$D$29*Ventas!D27</f>
        <v>0</v>
      </c>
      <c r="E28" s="20">
        <f>'P y CT u'!$D$29*Ventas!E27</f>
        <v>0</v>
      </c>
      <c r="F28" s="20">
        <f>'P y CT u'!$D$29*Ventas!F27</f>
        <v>0</v>
      </c>
      <c r="G28" s="20">
        <f>'P y CT u'!$D$29*Ventas!G27</f>
        <v>0</v>
      </c>
      <c r="H28" s="20">
        <f>'P y CT u'!$D$29*Ventas!H27</f>
        <v>0</v>
      </c>
      <c r="I28" s="20">
        <f>'P y CT u'!$D$29*Ventas!I27</f>
        <v>0</v>
      </c>
      <c r="J28" s="20">
        <f>'P y CT u'!$D$29*Ventas!J27</f>
        <v>0</v>
      </c>
      <c r="K28" s="20">
        <f>'P y CT u'!$D$29*Ventas!K27</f>
        <v>0</v>
      </c>
      <c r="L28" s="20">
        <f>'P y CT u'!$D$29*Ventas!L27</f>
        <v>0</v>
      </c>
      <c r="M28" s="20">
        <f>'P y CT u'!$D$29*Ventas!M27</f>
        <v>0</v>
      </c>
      <c r="N28" s="20">
        <f>'P y CT u'!$D$29*Ventas!N27</f>
        <v>0</v>
      </c>
      <c r="O28" s="20">
        <f t="shared" si="4"/>
        <v>0</v>
      </c>
    </row>
    <row r="29" spans="2:15" x14ac:dyDescent="0.4">
      <c r="B29" s="48" t="str">
        <f t="shared" si="3"/>
        <v>Producto 10</v>
      </c>
      <c r="C29" s="20">
        <f>'P y CT u'!$D$30*Ventas!C28</f>
        <v>0</v>
      </c>
      <c r="D29" s="20">
        <f>'P y CT u'!$D$30*Ventas!D28</f>
        <v>0</v>
      </c>
      <c r="E29" s="20">
        <f>'P y CT u'!$D$30*Ventas!E28</f>
        <v>0</v>
      </c>
      <c r="F29" s="20">
        <f>'P y CT u'!$D$30*Ventas!F28</f>
        <v>0</v>
      </c>
      <c r="G29" s="20">
        <f>'P y CT u'!$D$30*Ventas!G28</f>
        <v>0</v>
      </c>
      <c r="H29" s="20">
        <f>'P y CT u'!$D$30*Ventas!H28</f>
        <v>0</v>
      </c>
      <c r="I29" s="20">
        <f>'P y CT u'!$D$30*Ventas!I28</f>
        <v>0</v>
      </c>
      <c r="J29" s="20">
        <f>'P y CT u'!$D$30*Ventas!J28</f>
        <v>0</v>
      </c>
      <c r="K29" s="20">
        <f>'P y CT u'!$D$30*Ventas!K28</f>
        <v>0</v>
      </c>
      <c r="L29" s="20">
        <f>'P y CT u'!$D$30*Ventas!L28</f>
        <v>0</v>
      </c>
      <c r="M29" s="20">
        <f>'P y CT u'!$D$30*Ventas!M28</f>
        <v>0</v>
      </c>
      <c r="N29" s="20">
        <f>'P y CT u'!$D$30*Ventas!N28</f>
        <v>0</v>
      </c>
      <c r="O29" s="20">
        <f t="shared" si="4"/>
        <v>0</v>
      </c>
    </row>
    <row r="30" spans="2:15" ht="12.6" thickBot="1" x14ac:dyDescent="0.45">
      <c r="B30" s="51" t="s">
        <v>92</v>
      </c>
      <c r="C30" s="52">
        <f>SUM(C20:C29)</f>
        <v>27037.5</v>
      </c>
      <c r="D30" s="52">
        <f t="shared" ref="D30:N30" si="5">SUM(D20:D29)</f>
        <v>27037.5</v>
      </c>
      <c r="E30" s="52">
        <f t="shared" si="5"/>
        <v>27037.5</v>
      </c>
      <c r="F30" s="52">
        <f t="shared" si="5"/>
        <v>27037.5</v>
      </c>
      <c r="G30" s="52">
        <f t="shared" si="5"/>
        <v>27037.5</v>
      </c>
      <c r="H30" s="52">
        <f t="shared" si="5"/>
        <v>27037.5</v>
      </c>
      <c r="I30" s="52">
        <f t="shared" si="5"/>
        <v>27037.5</v>
      </c>
      <c r="J30" s="52">
        <f t="shared" si="5"/>
        <v>27037.5</v>
      </c>
      <c r="K30" s="52">
        <f t="shared" si="5"/>
        <v>27037.5</v>
      </c>
      <c r="L30" s="52">
        <f t="shared" si="5"/>
        <v>27037.5</v>
      </c>
      <c r="M30" s="52">
        <f t="shared" si="5"/>
        <v>27037.5</v>
      </c>
      <c r="N30" s="52">
        <f t="shared" si="5"/>
        <v>27037.5</v>
      </c>
      <c r="O30" s="52">
        <f>SUM(O20:O29)</f>
        <v>324450</v>
      </c>
    </row>
    <row r="31" spans="2:15" ht="12.6" thickTop="1" x14ac:dyDescent="0.4"/>
    <row r="32" spans="2:15" ht="13.8" x14ac:dyDescent="0.45">
      <c r="B32" s="46" t="s">
        <v>16</v>
      </c>
    </row>
    <row r="33" spans="2:15" ht="13.8" x14ac:dyDescent="0.45">
      <c r="B33" s="44" t="str">
        <f>+B19</f>
        <v>COSTO DE VENTAS</v>
      </c>
      <c r="C33" s="47" t="str">
        <f>C19</f>
        <v>Mes 1</v>
      </c>
      <c r="D33" s="47" t="str">
        <f t="shared" ref="D33:N33" si="6">D19</f>
        <v>Mes 2</v>
      </c>
      <c r="E33" s="47" t="str">
        <f t="shared" si="6"/>
        <v>Mes 3</v>
      </c>
      <c r="F33" s="47" t="str">
        <f t="shared" si="6"/>
        <v>Mes 4</v>
      </c>
      <c r="G33" s="47" t="str">
        <f t="shared" si="6"/>
        <v>Mes 5</v>
      </c>
      <c r="H33" s="47" t="str">
        <f t="shared" si="6"/>
        <v>Mes 6</v>
      </c>
      <c r="I33" s="47" t="str">
        <f t="shared" si="6"/>
        <v>Mes 7</v>
      </c>
      <c r="J33" s="47" t="str">
        <f t="shared" si="6"/>
        <v>Mes 8</v>
      </c>
      <c r="K33" s="47" t="str">
        <f t="shared" si="6"/>
        <v>Mes 9</v>
      </c>
      <c r="L33" s="47" t="str">
        <f t="shared" si="6"/>
        <v>Mes 10</v>
      </c>
      <c r="M33" s="47" t="str">
        <f t="shared" si="6"/>
        <v>Mes 11</v>
      </c>
      <c r="N33" s="47" t="str">
        <f t="shared" si="6"/>
        <v>Mes 12</v>
      </c>
      <c r="O33" s="47" t="s">
        <v>1</v>
      </c>
    </row>
    <row r="34" spans="2:15" x14ac:dyDescent="0.4">
      <c r="B34" s="48" t="str">
        <f>B20</f>
        <v>Producto 1</v>
      </c>
      <c r="C34" s="20">
        <f>'P y CT u'!$D$34*Ventas!C32</f>
        <v>29243.760000000002</v>
      </c>
      <c r="D34" s="20">
        <f>'P y CT u'!$D$34*Ventas!D32</f>
        <v>29243.760000000002</v>
      </c>
      <c r="E34" s="20">
        <f>'P y CT u'!$D$34*Ventas!E32</f>
        <v>29243.760000000002</v>
      </c>
      <c r="F34" s="20">
        <f>'P y CT u'!$D$34*Ventas!F32</f>
        <v>29243.760000000002</v>
      </c>
      <c r="G34" s="20">
        <f>'P y CT u'!$D$34*Ventas!G32</f>
        <v>29243.760000000002</v>
      </c>
      <c r="H34" s="20">
        <f>'P y CT u'!$D$34*Ventas!H32</f>
        <v>29243.760000000002</v>
      </c>
      <c r="I34" s="20">
        <f>'P y CT u'!$D$34*Ventas!I32</f>
        <v>29243.760000000002</v>
      </c>
      <c r="J34" s="20">
        <f>'P y CT u'!$D$34*Ventas!J32</f>
        <v>29243.760000000002</v>
      </c>
      <c r="K34" s="20">
        <f>'P y CT u'!$D$34*Ventas!K32</f>
        <v>29243.760000000002</v>
      </c>
      <c r="L34" s="20">
        <f>'P y CT u'!$D$34*Ventas!L32</f>
        <v>29243.760000000002</v>
      </c>
      <c r="M34" s="20">
        <f>'P y CT u'!$D$34*Ventas!M32</f>
        <v>29243.760000000002</v>
      </c>
      <c r="N34" s="20">
        <f>'P y CT u'!$D$34*Ventas!N32</f>
        <v>29243.760000000002</v>
      </c>
      <c r="O34" s="20">
        <f>SUM(C34:N34)</f>
        <v>350925.12000000005</v>
      </c>
    </row>
    <row r="35" spans="2:15" x14ac:dyDescent="0.4">
      <c r="B35" s="48" t="str">
        <f t="shared" ref="B35:B43" si="7">B21</f>
        <v>Producto 2</v>
      </c>
      <c r="C35" s="20">
        <f>'P y CT u'!$D$35*Ventas!C33</f>
        <v>0</v>
      </c>
      <c r="D35" s="20">
        <f>'P y CT u'!$D$35*Ventas!D33</f>
        <v>0</v>
      </c>
      <c r="E35" s="20">
        <f>'P y CT u'!$D$35*Ventas!E33</f>
        <v>0</v>
      </c>
      <c r="F35" s="20">
        <f>'P y CT u'!$D$35*Ventas!F33</f>
        <v>0</v>
      </c>
      <c r="G35" s="20">
        <f>'P y CT u'!$D$35*Ventas!G33</f>
        <v>0</v>
      </c>
      <c r="H35" s="20">
        <f>'P y CT u'!$D$35*Ventas!H33</f>
        <v>0</v>
      </c>
      <c r="I35" s="20">
        <f>'P y CT u'!$D$35*Ventas!I33</f>
        <v>0</v>
      </c>
      <c r="J35" s="20">
        <f>'P y CT u'!$D$35*Ventas!J33</f>
        <v>0</v>
      </c>
      <c r="K35" s="20">
        <f>'P y CT u'!$D$35*Ventas!K33</f>
        <v>0</v>
      </c>
      <c r="L35" s="20">
        <f>'P y CT u'!$D$35*Ventas!L33</f>
        <v>0</v>
      </c>
      <c r="M35" s="20">
        <f>'P y CT u'!$D$35*Ventas!M33</f>
        <v>0</v>
      </c>
      <c r="N35" s="20">
        <f>'P y CT u'!$D$35*Ventas!N33</f>
        <v>0</v>
      </c>
      <c r="O35" s="20">
        <f t="shared" ref="O35:O43" si="8">SUM(C35:N35)</f>
        <v>0</v>
      </c>
    </row>
    <row r="36" spans="2:15" x14ac:dyDescent="0.4">
      <c r="B36" s="48" t="str">
        <f t="shared" si="7"/>
        <v>Producto 3</v>
      </c>
      <c r="C36" s="20">
        <f>'P y CT u'!$D$36*Ventas!C34</f>
        <v>0</v>
      </c>
      <c r="D36" s="20">
        <f>'P y CT u'!$D$36*Ventas!D34</f>
        <v>0</v>
      </c>
      <c r="E36" s="20">
        <f>'P y CT u'!$D$36*Ventas!E34</f>
        <v>0</v>
      </c>
      <c r="F36" s="20">
        <f>'P y CT u'!$D$36*Ventas!F34</f>
        <v>0</v>
      </c>
      <c r="G36" s="20">
        <f>'P y CT u'!$D$36*Ventas!G34</f>
        <v>0</v>
      </c>
      <c r="H36" s="20">
        <f>'P y CT u'!$D$36*Ventas!H34</f>
        <v>0</v>
      </c>
      <c r="I36" s="20">
        <f>'P y CT u'!$D$36*Ventas!I34</f>
        <v>0</v>
      </c>
      <c r="J36" s="20">
        <f>'P y CT u'!$D$36*Ventas!J34</f>
        <v>0</v>
      </c>
      <c r="K36" s="20">
        <f>'P y CT u'!$D$36*Ventas!K34</f>
        <v>0</v>
      </c>
      <c r="L36" s="20">
        <f>'P y CT u'!$D$36*Ventas!L34</f>
        <v>0</v>
      </c>
      <c r="M36" s="20">
        <f>'P y CT u'!$D$36*Ventas!M34</f>
        <v>0</v>
      </c>
      <c r="N36" s="20">
        <f>'P y CT u'!$D$36*Ventas!N34</f>
        <v>0</v>
      </c>
      <c r="O36" s="20">
        <f t="shared" si="8"/>
        <v>0</v>
      </c>
    </row>
    <row r="37" spans="2:15" x14ac:dyDescent="0.4">
      <c r="B37" s="48" t="str">
        <f t="shared" si="7"/>
        <v>Producto 4</v>
      </c>
      <c r="C37" s="20">
        <f>'P y CT u'!$D$37*Ventas!C35</f>
        <v>0</v>
      </c>
      <c r="D37" s="20">
        <f>'P y CT u'!$D$37*Ventas!D35</f>
        <v>0</v>
      </c>
      <c r="E37" s="20">
        <f>'P y CT u'!$D$37*Ventas!E35</f>
        <v>0</v>
      </c>
      <c r="F37" s="20">
        <f>'P y CT u'!$D$37*Ventas!F35</f>
        <v>0</v>
      </c>
      <c r="G37" s="20">
        <f>'P y CT u'!$D$37*Ventas!G35</f>
        <v>0</v>
      </c>
      <c r="H37" s="20">
        <f>'P y CT u'!$D$37*Ventas!H35</f>
        <v>0</v>
      </c>
      <c r="I37" s="20">
        <f>'P y CT u'!$D$37*Ventas!I35</f>
        <v>0</v>
      </c>
      <c r="J37" s="20">
        <f>'P y CT u'!$D$37*Ventas!J35</f>
        <v>0</v>
      </c>
      <c r="K37" s="20">
        <f>'P y CT u'!$D$37*Ventas!K35</f>
        <v>0</v>
      </c>
      <c r="L37" s="20">
        <f>'P y CT u'!$D$37*Ventas!L35</f>
        <v>0</v>
      </c>
      <c r="M37" s="20">
        <f>'P y CT u'!$D$37*Ventas!M35</f>
        <v>0</v>
      </c>
      <c r="N37" s="20">
        <f>'P y CT u'!$D$37*Ventas!N35</f>
        <v>0</v>
      </c>
      <c r="O37" s="20">
        <f t="shared" si="8"/>
        <v>0</v>
      </c>
    </row>
    <row r="38" spans="2:15" x14ac:dyDescent="0.4">
      <c r="B38" s="48" t="str">
        <f t="shared" si="7"/>
        <v>Producto 5</v>
      </c>
      <c r="C38" s="20">
        <f>'P y CT u'!$D$38*Ventas!C36</f>
        <v>0</v>
      </c>
      <c r="D38" s="20">
        <f>'P y CT u'!$D$38*Ventas!D36</f>
        <v>0</v>
      </c>
      <c r="E38" s="20">
        <f>'P y CT u'!$D$38*Ventas!E36</f>
        <v>0</v>
      </c>
      <c r="F38" s="20">
        <f>'P y CT u'!$D$38*Ventas!F36</f>
        <v>0</v>
      </c>
      <c r="G38" s="20">
        <f>'P y CT u'!$D$38*Ventas!G36</f>
        <v>0</v>
      </c>
      <c r="H38" s="20">
        <f>'P y CT u'!$D$38*Ventas!H36</f>
        <v>0</v>
      </c>
      <c r="I38" s="20">
        <f>'P y CT u'!$D$38*Ventas!I36</f>
        <v>0</v>
      </c>
      <c r="J38" s="20">
        <f>'P y CT u'!$D$38*Ventas!J36</f>
        <v>0</v>
      </c>
      <c r="K38" s="20">
        <f>'P y CT u'!$D$38*Ventas!K36</f>
        <v>0</v>
      </c>
      <c r="L38" s="20">
        <f>'P y CT u'!$D$38*Ventas!L36</f>
        <v>0</v>
      </c>
      <c r="M38" s="20">
        <f>'P y CT u'!$D$38*Ventas!M36</f>
        <v>0</v>
      </c>
      <c r="N38" s="20">
        <f>'P y CT u'!$D$38*Ventas!N36</f>
        <v>0</v>
      </c>
      <c r="O38" s="20">
        <f t="shared" si="8"/>
        <v>0</v>
      </c>
    </row>
    <row r="39" spans="2:15" x14ac:dyDescent="0.4">
      <c r="B39" s="48" t="str">
        <f t="shared" si="7"/>
        <v>Producto 6</v>
      </c>
      <c r="C39" s="20">
        <f>'P y CT u'!$D$39*Ventas!C37</f>
        <v>0</v>
      </c>
      <c r="D39" s="20">
        <f>'P y CT u'!$D$39*Ventas!D37</f>
        <v>0</v>
      </c>
      <c r="E39" s="20">
        <f>'P y CT u'!$D$39*Ventas!E37</f>
        <v>0</v>
      </c>
      <c r="F39" s="20">
        <f>'P y CT u'!$D$39*Ventas!F37</f>
        <v>0</v>
      </c>
      <c r="G39" s="20">
        <f>'P y CT u'!$D$39*Ventas!G37</f>
        <v>0</v>
      </c>
      <c r="H39" s="20">
        <f>'P y CT u'!$D$39*Ventas!H37</f>
        <v>0</v>
      </c>
      <c r="I39" s="20">
        <f>'P y CT u'!$D$39*Ventas!I37</f>
        <v>0</v>
      </c>
      <c r="J39" s="20">
        <f>'P y CT u'!$D$39*Ventas!J37</f>
        <v>0</v>
      </c>
      <c r="K39" s="20">
        <f>'P y CT u'!$D$39*Ventas!K37</f>
        <v>0</v>
      </c>
      <c r="L39" s="20">
        <f>'P y CT u'!$D$39*Ventas!L37</f>
        <v>0</v>
      </c>
      <c r="M39" s="20">
        <f>'P y CT u'!$D$39*Ventas!M37</f>
        <v>0</v>
      </c>
      <c r="N39" s="20">
        <f>'P y CT u'!$D$39*Ventas!N37</f>
        <v>0</v>
      </c>
      <c r="O39" s="20">
        <f t="shared" si="8"/>
        <v>0</v>
      </c>
    </row>
    <row r="40" spans="2:15" x14ac:dyDescent="0.4">
      <c r="B40" s="48" t="str">
        <f t="shared" si="7"/>
        <v>Producto 7</v>
      </c>
      <c r="C40" s="20">
        <f>'P y CT u'!$D$40*Ventas!C38</f>
        <v>0</v>
      </c>
      <c r="D40" s="20">
        <f>'P y CT u'!$D$40*Ventas!D38</f>
        <v>0</v>
      </c>
      <c r="E40" s="20">
        <f>'P y CT u'!$D$40*Ventas!E38</f>
        <v>0</v>
      </c>
      <c r="F40" s="20">
        <f>'P y CT u'!$D$40*Ventas!F38</f>
        <v>0</v>
      </c>
      <c r="G40" s="20">
        <f>'P y CT u'!$D$40*Ventas!G38</f>
        <v>0</v>
      </c>
      <c r="H40" s="20">
        <f>'P y CT u'!$D$40*Ventas!H38</f>
        <v>0</v>
      </c>
      <c r="I40" s="20">
        <f>'P y CT u'!$D$40*Ventas!I38</f>
        <v>0</v>
      </c>
      <c r="J40" s="20">
        <f>'P y CT u'!$D$40*Ventas!J38</f>
        <v>0</v>
      </c>
      <c r="K40" s="20">
        <f>'P y CT u'!$D$40*Ventas!K38</f>
        <v>0</v>
      </c>
      <c r="L40" s="20">
        <f>'P y CT u'!$D$40*Ventas!L38</f>
        <v>0</v>
      </c>
      <c r="M40" s="20">
        <f>'P y CT u'!$D$40*Ventas!M38</f>
        <v>0</v>
      </c>
      <c r="N40" s="20">
        <f>'P y CT u'!$D$40*Ventas!N38</f>
        <v>0</v>
      </c>
      <c r="O40" s="20">
        <f t="shared" si="8"/>
        <v>0</v>
      </c>
    </row>
    <row r="41" spans="2:15" x14ac:dyDescent="0.4">
      <c r="B41" s="48" t="str">
        <f t="shared" si="7"/>
        <v>Producto 8</v>
      </c>
      <c r="C41" s="20">
        <f>'P y CT u'!$D$41*Ventas!C39</f>
        <v>0</v>
      </c>
      <c r="D41" s="20">
        <f>'P y CT u'!$D$41*Ventas!D39</f>
        <v>0</v>
      </c>
      <c r="E41" s="20">
        <f>'P y CT u'!$D$41*Ventas!E39</f>
        <v>0</v>
      </c>
      <c r="F41" s="20">
        <f>'P y CT u'!$D$41*Ventas!F39</f>
        <v>0</v>
      </c>
      <c r="G41" s="20">
        <f>'P y CT u'!$D$41*Ventas!G39</f>
        <v>0</v>
      </c>
      <c r="H41" s="20">
        <f>'P y CT u'!$D$41*Ventas!H39</f>
        <v>0</v>
      </c>
      <c r="I41" s="20">
        <f>'P y CT u'!$D$41*Ventas!I39</f>
        <v>0</v>
      </c>
      <c r="J41" s="20">
        <f>'P y CT u'!$D$41*Ventas!J39</f>
        <v>0</v>
      </c>
      <c r="K41" s="20">
        <f>'P y CT u'!$D$41*Ventas!K39</f>
        <v>0</v>
      </c>
      <c r="L41" s="20">
        <f>'P y CT u'!$D$41*Ventas!L39</f>
        <v>0</v>
      </c>
      <c r="M41" s="20">
        <f>'P y CT u'!$D$41*Ventas!M39</f>
        <v>0</v>
      </c>
      <c r="N41" s="20">
        <f>'P y CT u'!$D$41*Ventas!N39</f>
        <v>0</v>
      </c>
      <c r="O41" s="20">
        <f t="shared" si="8"/>
        <v>0</v>
      </c>
    </row>
    <row r="42" spans="2:15" x14ac:dyDescent="0.4">
      <c r="B42" s="48" t="str">
        <f t="shared" si="7"/>
        <v>Producto 9</v>
      </c>
      <c r="C42" s="20">
        <f>'P y CT u'!$D$42*Ventas!C40</f>
        <v>0</v>
      </c>
      <c r="D42" s="20">
        <f>'P y CT u'!$D$42*Ventas!D40</f>
        <v>0</v>
      </c>
      <c r="E42" s="20">
        <f>'P y CT u'!$D$42*Ventas!E40</f>
        <v>0</v>
      </c>
      <c r="F42" s="20">
        <f>'P y CT u'!$D$42*Ventas!F40</f>
        <v>0</v>
      </c>
      <c r="G42" s="20">
        <f>'P y CT u'!$D$42*Ventas!G40</f>
        <v>0</v>
      </c>
      <c r="H42" s="20">
        <f>'P y CT u'!$D$42*Ventas!H40</f>
        <v>0</v>
      </c>
      <c r="I42" s="20">
        <f>'P y CT u'!$D$42*Ventas!I40</f>
        <v>0</v>
      </c>
      <c r="J42" s="20">
        <f>'P y CT u'!$D$42*Ventas!J40</f>
        <v>0</v>
      </c>
      <c r="K42" s="20">
        <f>'P y CT u'!$D$42*Ventas!K40</f>
        <v>0</v>
      </c>
      <c r="L42" s="20">
        <f>'P y CT u'!$D$42*Ventas!L40</f>
        <v>0</v>
      </c>
      <c r="M42" s="20">
        <f>'P y CT u'!$D$42*Ventas!M40</f>
        <v>0</v>
      </c>
      <c r="N42" s="20">
        <f>'P y CT u'!$D$42*Ventas!N40</f>
        <v>0</v>
      </c>
      <c r="O42" s="20">
        <f t="shared" si="8"/>
        <v>0</v>
      </c>
    </row>
    <row r="43" spans="2:15" x14ac:dyDescent="0.4">
      <c r="B43" s="48" t="str">
        <f t="shared" si="7"/>
        <v>Producto 10</v>
      </c>
      <c r="C43" s="20">
        <f>'P y CT u'!$D$43*Ventas!C41</f>
        <v>0</v>
      </c>
      <c r="D43" s="20">
        <f>'P y CT u'!$D$43*Ventas!D41</f>
        <v>0</v>
      </c>
      <c r="E43" s="20">
        <f>'P y CT u'!$D$43*Ventas!E41</f>
        <v>0</v>
      </c>
      <c r="F43" s="20">
        <f>'P y CT u'!$D$43*Ventas!F41</f>
        <v>0</v>
      </c>
      <c r="G43" s="20">
        <f>'P y CT u'!$D$43*Ventas!G41</f>
        <v>0</v>
      </c>
      <c r="H43" s="20">
        <f>'P y CT u'!$D$43*Ventas!H41</f>
        <v>0</v>
      </c>
      <c r="I43" s="20">
        <f>'P y CT u'!$D$43*Ventas!I41</f>
        <v>0</v>
      </c>
      <c r="J43" s="20">
        <f>'P y CT u'!$D$43*Ventas!J41</f>
        <v>0</v>
      </c>
      <c r="K43" s="20">
        <f>'P y CT u'!$D$43*Ventas!K41</f>
        <v>0</v>
      </c>
      <c r="L43" s="20">
        <f>'P y CT u'!$D$43*Ventas!L41</f>
        <v>0</v>
      </c>
      <c r="M43" s="20">
        <f>'P y CT u'!$D$43*Ventas!M41</f>
        <v>0</v>
      </c>
      <c r="N43" s="20">
        <f>'P y CT u'!$D$43*Ventas!N41</f>
        <v>0</v>
      </c>
      <c r="O43" s="20">
        <f t="shared" si="8"/>
        <v>0</v>
      </c>
    </row>
    <row r="44" spans="2:15" ht="12.6" thickBot="1" x14ac:dyDescent="0.45">
      <c r="B44" s="51" t="s">
        <v>92</v>
      </c>
      <c r="C44" s="52">
        <f>SUM(C34:C43)</f>
        <v>29243.760000000002</v>
      </c>
      <c r="D44" s="52">
        <f t="shared" ref="D44" si="9">SUM(D34:D43)</f>
        <v>29243.760000000002</v>
      </c>
      <c r="E44" s="52">
        <f t="shared" ref="E44" si="10">SUM(E34:E43)</f>
        <v>29243.760000000002</v>
      </c>
      <c r="F44" s="52">
        <f t="shared" ref="F44" si="11">SUM(F34:F43)</f>
        <v>29243.760000000002</v>
      </c>
      <c r="G44" s="52">
        <f t="shared" ref="G44" si="12">SUM(G34:G43)</f>
        <v>29243.760000000002</v>
      </c>
      <c r="H44" s="52">
        <f t="shared" ref="H44" si="13">SUM(H34:H43)</f>
        <v>29243.760000000002</v>
      </c>
      <c r="I44" s="52">
        <f t="shared" ref="I44" si="14">SUM(I34:I43)</f>
        <v>29243.760000000002</v>
      </c>
      <c r="J44" s="52">
        <f t="shared" ref="J44" si="15">SUM(J34:J43)</f>
        <v>29243.760000000002</v>
      </c>
      <c r="K44" s="52">
        <f t="shared" ref="K44" si="16">SUM(K34:K43)</f>
        <v>29243.760000000002</v>
      </c>
      <c r="L44" s="52">
        <f t="shared" ref="L44" si="17">SUM(L34:L43)</f>
        <v>29243.760000000002</v>
      </c>
      <c r="M44" s="52">
        <f t="shared" ref="M44" si="18">SUM(M34:M43)</f>
        <v>29243.760000000002</v>
      </c>
      <c r="N44" s="52">
        <f t="shared" ref="N44" si="19">SUM(N34:N43)</f>
        <v>29243.760000000002</v>
      </c>
      <c r="O44" s="52">
        <f>SUM(O34:O43)</f>
        <v>350925.12000000005</v>
      </c>
    </row>
    <row r="45" spans="2:15" ht="12.6" thickTop="1" x14ac:dyDescent="0.4"/>
    <row r="46" spans="2:15" ht="13.8" x14ac:dyDescent="0.45">
      <c r="B46" s="46" t="s">
        <v>17</v>
      </c>
    </row>
    <row r="47" spans="2:15" ht="13.8" x14ac:dyDescent="0.45">
      <c r="B47" s="44" t="str">
        <f>+B33</f>
        <v>COSTO DE VENTAS</v>
      </c>
      <c r="C47" s="47" t="str">
        <f>C33</f>
        <v>Mes 1</v>
      </c>
      <c r="D47" s="47" t="str">
        <f t="shared" ref="D47:N47" si="20">D33</f>
        <v>Mes 2</v>
      </c>
      <c r="E47" s="47" t="str">
        <f t="shared" si="20"/>
        <v>Mes 3</v>
      </c>
      <c r="F47" s="47" t="str">
        <f t="shared" si="20"/>
        <v>Mes 4</v>
      </c>
      <c r="G47" s="47" t="str">
        <f t="shared" si="20"/>
        <v>Mes 5</v>
      </c>
      <c r="H47" s="47" t="str">
        <f t="shared" si="20"/>
        <v>Mes 6</v>
      </c>
      <c r="I47" s="47" t="str">
        <f t="shared" si="20"/>
        <v>Mes 7</v>
      </c>
      <c r="J47" s="47" t="str">
        <f t="shared" si="20"/>
        <v>Mes 8</v>
      </c>
      <c r="K47" s="47" t="str">
        <f t="shared" si="20"/>
        <v>Mes 9</v>
      </c>
      <c r="L47" s="47" t="str">
        <f t="shared" si="20"/>
        <v>Mes 10</v>
      </c>
      <c r="M47" s="47" t="str">
        <f t="shared" si="20"/>
        <v>Mes 11</v>
      </c>
      <c r="N47" s="47" t="str">
        <f t="shared" si="20"/>
        <v>Mes 12</v>
      </c>
      <c r="O47" s="47" t="s">
        <v>1</v>
      </c>
    </row>
    <row r="48" spans="2:15" x14ac:dyDescent="0.4">
      <c r="B48" s="48" t="str">
        <f>B34</f>
        <v>Producto 1</v>
      </c>
      <c r="C48" s="20">
        <f>'P y CT u'!$D$47*Ventas!C45</f>
        <v>31024.704984</v>
      </c>
      <c r="D48" s="20">
        <f>'P y CT u'!$D$47*Ventas!D45</f>
        <v>31024.704984</v>
      </c>
      <c r="E48" s="20">
        <f>'P y CT u'!$D$47*Ventas!E45</f>
        <v>31024.704984</v>
      </c>
      <c r="F48" s="20">
        <f>'P y CT u'!$D$47*Ventas!F45</f>
        <v>31024.704984</v>
      </c>
      <c r="G48" s="20">
        <f>'P y CT u'!$D$47*Ventas!G45</f>
        <v>31024.704984</v>
      </c>
      <c r="H48" s="20">
        <f>'P y CT u'!$D$47*Ventas!H45</f>
        <v>31024.704984</v>
      </c>
      <c r="I48" s="20">
        <f>'P y CT u'!$D$47*Ventas!I45</f>
        <v>31024.704984</v>
      </c>
      <c r="J48" s="20">
        <f>'P y CT u'!$D$47*Ventas!J45</f>
        <v>31024.704984</v>
      </c>
      <c r="K48" s="20">
        <f>'P y CT u'!$D$47*Ventas!K45</f>
        <v>31024.704984</v>
      </c>
      <c r="L48" s="20">
        <f>'P y CT u'!$D$47*Ventas!L45</f>
        <v>31024.704984</v>
      </c>
      <c r="M48" s="20">
        <f>'P y CT u'!$D$47*Ventas!M45</f>
        <v>31024.704984</v>
      </c>
      <c r="N48" s="20">
        <f>'P y CT u'!$D$47*Ventas!N45</f>
        <v>31024.704984</v>
      </c>
      <c r="O48" s="20">
        <f>SUM(C48:N48)</f>
        <v>372296.45980800007</v>
      </c>
    </row>
    <row r="49" spans="2:15" x14ac:dyDescent="0.4">
      <c r="B49" s="48" t="str">
        <f t="shared" ref="B49:B57" si="21">B35</f>
        <v>Producto 2</v>
      </c>
      <c r="C49" s="20">
        <f>'P y CT u'!$D$48*Ventas!C46</f>
        <v>0</v>
      </c>
      <c r="D49" s="20">
        <f>'P y CT u'!$D$48*Ventas!D46</f>
        <v>0</v>
      </c>
      <c r="E49" s="20">
        <f>'P y CT u'!$D$48*Ventas!E46</f>
        <v>0</v>
      </c>
      <c r="F49" s="20">
        <f>'P y CT u'!$D$48*Ventas!F46</f>
        <v>0</v>
      </c>
      <c r="G49" s="20">
        <f>'P y CT u'!$D$48*Ventas!G46</f>
        <v>0</v>
      </c>
      <c r="H49" s="20">
        <f>'P y CT u'!$D$48*Ventas!H46</f>
        <v>0</v>
      </c>
      <c r="I49" s="20">
        <f>'P y CT u'!$D$48*Ventas!I46</f>
        <v>0</v>
      </c>
      <c r="J49" s="20">
        <f>'P y CT u'!$D$48*Ventas!J46</f>
        <v>0</v>
      </c>
      <c r="K49" s="20">
        <f>'P y CT u'!$D$48*Ventas!K46</f>
        <v>0</v>
      </c>
      <c r="L49" s="20">
        <f>'P y CT u'!$D$48*Ventas!L46</f>
        <v>0</v>
      </c>
      <c r="M49" s="20">
        <f>'P y CT u'!$D$48*Ventas!M46</f>
        <v>0</v>
      </c>
      <c r="N49" s="20">
        <f>'P y CT u'!$D$48*Ventas!N46</f>
        <v>0</v>
      </c>
      <c r="O49" s="20">
        <f t="shared" ref="O49:O57" si="22">SUM(C49:N49)</f>
        <v>0</v>
      </c>
    </row>
    <row r="50" spans="2:15" x14ac:dyDescent="0.4">
      <c r="B50" s="48" t="str">
        <f t="shared" si="21"/>
        <v>Producto 3</v>
      </c>
      <c r="C50" s="20">
        <f>'P y CT u'!$D$49*Ventas!C47</f>
        <v>0</v>
      </c>
      <c r="D50" s="20">
        <f>'P y CT u'!$D$49*Ventas!D47</f>
        <v>0</v>
      </c>
      <c r="E50" s="20">
        <f>'P y CT u'!$D$49*Ventas!E47</f>
        <v>0</v>
      </c>
      <c r="F50" s="20">
        <f>'P y CT u'!$D$49*Ventas!F47</f>
        <v>0</v>
      </c>
      <c r="G50" s="20">
        <f>'P y CT u'!$D$49*Ventas!G47</f>
        <v>0</v>
      </c>
      <c r="H50" s="20">
        <f>'P y CT u'!$D$49*Ventas!H47</f>
        <v>0</v>
      </c>
      <c r="I50" s="20">
        <f>'P y CT u'!$D$49*Ventas!I47</f>
        <v>0</v>
      </c>
      <c r="J50" s="20">
        <f>'P y CT u'!$D$49*Ventas!J47</f>
        <v>0</v>
      </c>
      <c r="K50" s="20">
        <f>'P y CT u'!$D$49*Ventas!K47</f>
        <v>0</v>
      </c>
      <c r="L50" s="20">
        <f>'P y CT u'!$D$49*Ventas!L47</f>
        <v>0</v>
      </c>
      <c r="M50" s="20">
        <f>'P y CT u'!$D$49*Ventas!M47</f>
        <v>0</v>
      </c>
      <c r="N50" s="20">
        <f>'P y CT u'!$D$49*Ventas!N47</f>
        <v>0</v>
      </c>
      <c r="O50" s="20">
        <f t="shared" si="22"/>
        <v>0</v>
      </c>
    </row>
    <row r="51" spans="2:15" x14ac:dyDescent="0.4">
      <c r="B51" s="48" t="str">
        <f t="shared" si="21"/>
        <v>Producto 4</v>
      </c>
      <c r="C51" s="20">
        <f>'P y CT u'!$D$50*Ventas!C48</f>
        <v>0</v>
      </c>
      <c r="D51" s="20">
        <f>'P y CT u'!$D$50*Ventas!D48</f>
        <v>0</v>
      </c>
      <c r="E51" s="20">
        <f>'P y CT u'!$D$50*Ventas!E48</f>
        <v>0</v>
      </c>
      <c r="F51" s="20">
        <f>'P y CT u'!$D$50*Ventas!F48</f>
        <v>0</v>
      </c>
      <c r="G51" s="20">
        <f>'P y CT u'!$D$50*Ventas!G48</f>
        <v>0</v>
      </c>
      <c r="H51" s="20">
        <f>'P y CT u'!$D$50*Ventas!H48</f>
        <v>0</v>
      </c>
      <c r="I51" s="20">
        <f>'P y CT u'!$D$50*Ventas!I48</f>
        <v>0</v>
      </c>
      <c r="J51" s="20">
        <f>'P y CT u'!$D$50*Ventas!J48</f>
        <v>0</v>
      </c>
      <c r="K51" s="20">
        <f>'P y CT u'!$D$50*Ventas!K48</f>
        <v>0</v>
      </c>
      <c r="L51" s="20">
        <f>'P y CT u'!$D$50*Ventas!L48</f>
        <v>0</v>
      </c>
      <c r="M51" s="20">
        <f>'P y CT u'!$D$50*Ventas!M48</f>
        <v>0</v>
      </c>
      <c r="N51" s="20">
        <f>'P y CT u'!$D$50*Ventas!N48</f>
        <v>0</v>
      </c>
      <c r="O51" s="20">
        <f t="shared" si="22"/>
        <v>0</v>
      </c>
    </row>
    <row r="52" spans="2:15" x14ac:dyDescent="0.4">
      <c r="B52" s="48" t="str">
        <f t="shared" si="21"/>
        <v>Producto 5</v>
      </c>
      <c r="C52" s="20">
        <f>'P y CT u'!$D$51*Ventas!C49</f>
        <v>0</v>
      </c>
      <c r="D52" s="20">
        <f>'P y CT u'!$D$51*Ventas!D49</f>
        <v>0</v>
      </c>
      <c r="E52" s="20">
        <f>'P y CT u'!$D$51*Ventas!E49</f>
        <v>0</v>
      </c>
      <c r="F52" s="20">
        <f>'P y CT u'!$D$51*Ventas!F49</f>
        <v>0</v>
      </c>
      <c r="G52" s="20">
        <f>'P y CT u'!$D$51*Ventas!G49</f>
        <v>0</v>
      </c>
      <c r="H52" s="20">
        <f>'P y CT u'!$D$51*Ventas!H49</f>
        <v>0</v>
      </c>
      <c r="I52" s="20">
        <f>'P y CT u'!$D$51*Ventas!I49</f>
        <v>0</v>
      </c>
      <c r="J52" s="20">
        <f>'P y CT u'!$D$51*Ventas!J49</f>
        <v>0</v>
      </c>
      <c r="K52" s="20">
        <f>'P y CT u'!$D$51*Ventas!K49</f>
        <v>0</v>
      </c>
      <c r="L52" s="20">
        <f>'P y CT u'!$D$51*Ventas!L49</f>
        <v>0</v>
      </c>
      <c r="M52" s="20">
        <f>'P y CT u'!$D$51*Ventas!M49</f>
        <v>0</v>
      </c>
      <c r="N52" s="20">
        <f>'P y CT u'!$D$51*Ventas!N49</f>
        <v>0</v>
      </c>
      <c r="O52" s="20">
        <f t="shared" si="22"/>
        <v>0</v>
      </c>
    </row>
    <row r="53" spans="2:15" x14ac:dyDescent="0.4">
      <c r="B53" s="48" t="str">
        <f t="shared" si="21"/>
        <v>Producto 6</v>
      </c>
      <c r="C53" s="20">
        <f>'P y CT u'!$D$52*Ventas!C50</f>
        <v>0</v>
      </c>
      <c r="D53" s="20">
        <f>'P y CT u'!$D$52*Ventas!D50</f>
        <v>0</v>
      </c>
      <c r="E53" s="20">
        <f>'P y CT u'!$D$52*Ventas!E50</f>
        <v>0</v>
      </c>
      <c r="F53" s="20">
        <f>'P y CT u'!$D$52*Ventas!F50</f>
        <v>0</v>
      </c>
      <c r="G53" s="20">
        <f>'P y CT u'!$D$52*Ventas!G50</f>
        <v>0</v>
      </c>
      <c r="H53" s="20">
        <f>'P y CT u'!$D$52*Ventas!H50</f>
        <v>0</v>
      </c>
      <c r="I53" s="20">
        <f>'P y CT u'!$D$52*Ventas!I50</f>
        <v>0</v>
      </c>
      <c r="J53" s="20">
        <f>'P y CT u'!$D$52*Ventas!J50</f>
        <v>0</v>
      </c>
      <c r="K53" s="20">
        <f>'P y CT u'!$D$52*Ventas!K50</f>
        <v>0</v>
      </c>
      <c r="L53" s="20">
        <f>'P y CT u'!$D$52*Ventas!L50</f>
        <v>0</v>
      </c>
      <c r="M53" s="20">
        <f>'P y CT u'!$D$52*Ventas!M50</f>
        <v>0</v>
      </c>
      <c r="N53" s="20">
        <f>'P y CT u'!$D$52*Ventas!N50</f>
        <v>0</v>
      </c>
      <c r="O53" s="20">
        <f t="shared" si="22"/>
        <v>0</v>
      </c>
    </row>
    <row r="54" spans="2:15" x14ac:dyDescent="0.4">
      <c r="B54" s="48" t="str">
        <f t="shared" si="21"/>
        <v>Producto 7</v>
      </c>
      <c r="C54" s="20">
        <f>'P y CT u'!$D$53*Ventas!C51</f>
        <v>0</v>
      </c>
      <c r="D54" s="20">
        <f>'P y CT u'!$D$53*Ventas!D51</f>
        <v>0</v>
      </c>
      <c r="E54" s="20">
        <f>'P y CT u'!$D$53*Ventas!E51</f>
        <v>0</v>
      </c>
      <c r="F54" s="20">
        <f>'P y CT u'!$D$53*Ventas!F51</f>
        <v>0</v>
      </c>
      <c r="G54" s="20">
        <f>'P y CT u'!$D$53*Ventas!G51</f>
        <v>0</v>
      </c>
      <c r="H54" s="20">
        <f>'P y CT u'!$D$53*Ventas!H51</f>
        <v>0</v>
      </c>
      <c r="I54" s="20">
        <f>'P y CT u'!$D$53*Ventas!I51</f>
        <v>0</v>
      </c>
      <c r="J54" s="20">
        <f>'P y CT u'!$D$53*Ventas!J51</f>
        <v>0</v>
      </c>
      <c r="K54" s="20">
        <f>'P y CT u'!$D$53*Ventas!K51</f>
        <v>0</v>
      </c>
      <c r="L54" s="20">
        <f>'P y CT u'!$D$53*Ventas!L51</f>
        <v>0</v>
      </c>
      <c r="M54" s="20">
        <f>'P y CT u'!$D$53*Ventas!M51</f>
        <v>0</v>
      </c>
      <c r="N54" s="20">
        <f>'P y CT u'!$D$53*Ventas!N51</f>
        <v>0</v>
      </c>
      <c r="O54" s="20">
        <f t="shared" si="22"/>
        <v>0</v>
      </c>
    </row>
    <row r="55" spans="2:15" x14ac:dyDescent="0.4">
      <c r="B55" s="48" t="str">
        <f t="shared" si="21"/>
        <v>Producto 8</v>
      </c>
      <c r="C55" s="20">
        <f>'P y CT u'!$D$54*Ventas!C52</f>
        <v>0</v>
      </c>
      <c r="D55" s="20">
        <f>'P y CT u'!$D$54*Ventas!D52</f>
        <v>0</v>
      </c>
      <c r="E55" s="20">
        <f>'P y CT u'!$D$54*Ventas!E52</f>
        <v>0</v>
      </c>
      <c r="F55" s="20">
        <f>'P y CT u'!$D$54*Ventas!F52</f>
        <v>0</v>
      </c>
      <c r="G55" s="20">
        <f>'P y CT u'!$D$54*Ventas!G52</f>
        <v>0</v>
      </c>
      <c r="H55" s="20">
        <f>'P y CT u'!$D$54*Ventas!H52</f>
        <v>0</v>
      </c>
      <c r="I55" s="20">
        <f>'P y CT u'!$D$54*Ventas!I52</f>
        <v>0</v>
      </c>
      <c r="J55" s="20">
        <f>'P y CT u'!$D$54*Ventas!J52</f>
        <v>0</v>
      </c>
      <c r="K55" s="20">
        <f>'P y CT u'!$D$54*Ventas!K52</f>
        <v>0</v>
      </c>
      <c r="L55" s="20">
        <f>'P y CT u'!$D$54*Ventas!L52</f>
        <v>0</v>
      </c>
      <c r="M55" s="20">
        <f>'P y CT u'!$D$54*Ventas!M52</f>
        <v>0</v>
      </c>
      <c r="N55" s="20">
        <f>'P y CT u'!$D$54*Ventas!N52</f>
        <v>0</v>
      </c>
      <c r="O55" s="20">
        <f t="shared" si="22"/>
        <v>0</v>
      </c>
    </row>
    <row r="56" spans="2:15" x14ac:dyDescent="0.4">
      <c r="B56" s="48" t="str">
        <f t="shared" si="21"/>
        <v>Producto 9</v>
      </c>
      <c r="C56" s="20">
        <f>'P y CT u'!$D$55*Ventas!C53</f>
        <v>0</v>
      </c>
      <c r="D56" s="20">
        <f>'P y CT u'!$D$55*Ventas!D53</f>
        <v>0</v>
      </c>
      <c r="E56" s="20">
        <f>'P y CT u'!$D$55*Ventas!E53</f>
        <v>0</v>
      </c>
      <c r="F56" s="20">
        <f>'P y CT u'!$D$55*Ventas!F53</f>
        <v>0</v>
      </c>
      <c r="G56" s="20">
        <f>'P y CT u'!$D$55*Ventas!G53</f>
        <v>0</v>
      </c>
      <c r="H56" s="20">
        <f>'P y CT u'!$D$55*Ventas!H53</f>
        <v>0</v>
      </c>
      <c r="I56" s="20">
        <f>'P y CT u'!$D$55*Ventas!I53</f>
        <v>0</v>
      </c>
      <c r="J56" s="20">
        <f>'P y CT u'!$D$55*Ventas!J53</f>
        <v>0</v>
      </c>
      <c r="K56" s="20">
        <f>'P y CT u'!$D$55*Ventas!K53</f>
        <v>0</v>
      </c>
      <c r="L56" s="20">
        <f>'P y CT u'!$D$55*Ventas!L53</f>
        <v>0</v>
      </c>
      <c r="M56" s="20">
        <f>'P y CT u'!$D$55*Ventas!M53</f>
        <v>0</v>
      </c>
      <c r="N56" s="20">
        <f>'P y CT u'!$D$55*Ventas!N53</f>
        <v>0</v>
      </c>
      <c r="O56" s="20">
        <f t="shared" si="22"/>
        <v>0</v>
      </c>
    </row>
    <row r="57" spans="2:15" x14ac:dyDescent="0.4">
      <c r="B57" s="48" t="str">
        <f t="shared" si="21"/>
        <v>Producto 10</v>
      </c>
      <c r="C57" s="20">
        <f>'P y CT u'!$D$56*Ventas!C54</f>
        <v>0</v>
      </c>
      <c r="D57" s="20">
        <f>'P y CT u'!$D$56*Ventas!D54</f>
        <v>0</v>
      </c>
      <c r="E57" s="20">
        <f>'P y CT u'!$D$56*Ventas!E54</f>
        <v>0</v>
      </c>
      <c r="F57" s="20">
        <f>'P y CT u'!$D$56*Ventas!F54</f>
        <v>0</v>
      </c>
      <c r="G57" s="20">
        <f>'P y CT u'!$D$56*Ventas!G54</f>
        <v>0</v>
      </c>
      <c r="H57" s="20">
        <f>'P y CT u'!$D$56*Ventas!H54</f>
        <v>0</v>
      </c>
      <c r="I57" s="20">
        <f>'P y CT u'!$D$56*Ventas!I54</f>
        <v>0</v>
      </c>
      <c r="J57" s="20">
        <f>'P y CT u'!$D$56*Ventas!J54</f>
        <v>0</v>
      </c>
      <c r="K57" s="20">
        <f>'P y CT u'!$D$56*Ventas!K54</f>
        <v>0</v>
      </c>
      <c r="L57" s="20">
        <f>'P y CT u'!$D$56*Ventas!L54</f>
        <v>0</v>
      </c>
      <c r="M57" s="20">
        <f>'P y CT u'!$D$56*Ventas!M54</f>
        <v>0</v>
      </c>
      <c r="N57" s="20">
        <f>'P y CT u'!$D$56*Ventas!N54</f>
        <v>0</v>
      </c>
      <c r="O57" s="20">
        <f t="shared" si="22"/>
        <v>0</v>
      </c>
    </row>
    <row r="58" spans="2:15" ht="12.6" thickBot="1" x14ac:dyDescent="0.45">
      <c r="B58" s="51" t="s">
        <v>92</v>
      </c>
      <c r="C58" s="52">
        <f>SUM(C48:C57)</f>
        <v>31024.704984</v>
      </c>
      <c r="D58" s="52">
        <f t="shared" ref="D58:N58" si="23">SUM(D48:D57)</f>
        <v>31024.704984</v>
      </c>
      <c r="E58" s="52">
        <f t="shared" si="23"/>
        <v>31024.704984</v>
      </c>
      <c r="F58" s="52">
        <f t="shared" si="23"/>
        <v>31024.704984</v>
      </c>
      <c r="G58" s="52">
        <f t="shared" si="23"/>
        <v>31024.704984</v>
      </c>
      <c r="H58" s="52">
        <f t="shared" si="23"/>
        <v>31024.704984</v>
      </c>
      <c r="I58" s="52">
        <f t="shared" si="23"/>
        <v>31024.704984</v>
      </c>
      <c r="J58" s="52">
        <f t="shared" si="23"/>
        <v>31024.704984</v>
      </c>
      <c r="K58" s="52">
        <f t="shared" si="23"/>
        <v>31024.704984</v>
      </c>
      <c r="L58" s="52">
        <f t="shared" si="23"/>
        <v>31024.704984</v>
      </c>
      <c r="M58" s="52">
        <f t="shared" si="23"/>
        <v>31024.704984</v>
      </c>
      <c r="N58" s="52">
        <f t="shared" si="23"/>
        <v>31024.704984</v>
      </c>
      <c r="O58" s="52">
        <f>SUM(O48:O57)</f>
        <v>372296.45980800007</v>
      </c>
    </row>
    <row r="59" spans="2:15" ht="12.6" thickTop="1" x14ac:dyDescent="0.4"/>
    <row r="60" spans="2:15" ht="13.8" x14ac:dyDescent="0.45">
      <c r="B60" s="46" t="s">
        <v>73</v>
      </c>
    </row>
    <row r="61" spans="2:15" ht="13.8" x14ac:dyDescent="0.45">
      <c r="B61" s="44" t="str">
        <f>+B47</f>
        <v>COSTO DE VENTAS</v>
      </c>
      <c r="C61" s="47" t="str">
        <f>C47</f>
        <v>Mes 1</v>
      </c>
      <c r="D61" s="47" t="str">
        <f t="shared" ref="D61:N61" si="24">D47</f>
        <v>Mes 2</v>
      </c>
      <c r="E61" s="47" t="str">
        <f t="shared" si="24"/>
        <v>Mes 3</v>
      </c>
      <c r="F61" s="47" t="str">
        <f t="shared" si="24"/>
        <v>Mes 4</v>
      </c>
      <c r="G61" s="47" t="str">
        <f t="shared" si="24"/>
        <v>Mes 5</v>
      </c>
      <c r="H61" s="47" t="str">
        <f t="shared" si="24"/>
        <v>Mes 6</v>
      </c>
      <c r="I61" s="47" t="str">
        <f t="shared" si="24"/>
        <v>Mes 7</v>
      </c>
      <c r="J61" s="47" t="str">
        <f t="shared" si="24"/>
        <v>Mes 8</v>
      </c>
      <c r="K61" s="47" t="str">
        <f t="shared" si="24"/>
        <v>Mes 9</v>
      </c>
      <c r="L61" s="47" t="str">
        <f t="shared" si="24"/>
        <v>Mes 10</v>
      </c>
      <c r="M61" s="47" t="str">
        <f t="shared" si="24"/>
        <v>Mes 11</v>
      </c>
      <c r="N61" s="47" t="str">
        <f t="shared" si="24"/>
        <v>Mes 12</v>
      </c>
      <c r="O61" s="47" t="s">
        <v>1</v>
      </c>
    </row>
    <row r="62" spans="2:15" x14ac:dyDescent="0.4">
      <c r="B62" s="48" t="str">
        <f>B48</f>
        <v>Producto 1</v>
      </c>
      <c r="C62" s="20">
        <f>'P y CT u'!$D$60*Ventas!C58</f>
        <v>33233.663978860801</v>
      </c>
      <c r="D62" s="20">
        <f>'P y CT u'!$D$60*Ventas!D58</f>
        <v>33233.663978860801</v>
      </c>
      <c r="E62" s="20">
        <f>'P y CT u'!$D$60*Ventas!E58</f>
        <v>33233.663978860801</v>
      </c>
      <c r="F62" s="20">
        <f>'P y CT u'!$D$60*Ventas!F58</f>
        <v>33233.663978860801</v>
      </c>
      <c r="G62" s="20">
        <f>'P y CT u'!$D$60*Ventas!G58</f>
        <v>33233.663978860801</v>
      </c>
      <c r="H62" s="20">
        <f>'P y CT u'!$D$60*Ventas!H58</f>
        <v>33233.663978860801</v>
      </c>
      <c r="I62" s="20">
        <f>'P y CT u'!$D$60*Ventas!I58</f>
        <v>33233.663978860801</v>
      </c>
      <c r="J62" s="20">
        <f>'P y CT u'!$D$60*Ventas!J58</f>
        <v>33233.663978860801</v>
      </c>
      <c r="K62" s="20">
        <f>'P y CT u'!$D$60*Ventas!K58</f>
        <v>33233.663978860801</v>
      </c>
      <c r="L62" s="20">
        <f>'P y CT u'!$D$60*Ventas!L58</f>
        <v>33233.663978860801</v>
      </c>
      <c r="M62" s="20">
        <f>'P y CT u'!$D$60*Ventas!M58</f>
        <v>33233.663978860801</v>
      </c>
      <c r="N62" s="20">
        <f>'P y CT u'!$D$60*Ventas!N58</f>
        <v>33233.663978860801</v>
      </c>
      <c r="O62" s="20">
        <f>SUM(C62:N62)</f>
        <v>398803.96774632973</v>
      </c>
    </row>
    <row r="63" spans="2:15" x14ac:dyDescent="0.4">
      <c r="B63" s="48" t="str">
        <f t="shared" ref="B63:B71" si="25">B49</f>
        <v>Producto 2</v>
      </c>
      <c r="C63" s="20">
        <f>'P y CT u'!$D$61*Ventas!C59</f>
        <v>0</v>
      </c>
      <c r="D63" s="20">
        <f>'P y CT u'!$D$61*Ventas!D59</f>
        <v>0</v>
      </c>
      <c r="E63" s="20">
        <f>'P y CT u'!$D$61*Ventas!E59</f>
        <v>0</v>
      </c>
      <c r="F63" s="20">
        <f>'P y CT u'!$D$61*Ventas!F59</f>
        <v>0</v>
      </c>
      <c r="G63" s="20">
        <f>'P y CT u'!$D$61*Ventas!G59</f>
        <v>0</v>
      </c>
      <c r="H63" s="20">
        <f>'P y CT u'!$D$61*Ventas!H59</f>
        <v>0</v>
      </c>
      <c r="I63" s="20">
        <f>'P y CT u'!$D$61*Ventas!I59</f>
        <v>0</v>
      </c>
      <c r="J63" s="20">
        <f>'P y CT u'!$D$61*Ventas!J59</f>
        <v>0</v>
      </c>
      <c r="K63" s="20">
        <f>'P y CT u'!$D$61*Ventas!K59</f>
        <v>0</v>
      </c>
      <c r="L63" s="20">
        <f>'P y CT u'!$D$61*Ventas!L59</f>
        <v>0</v>
      </c>
      <c r="M63" s="20">
        <f>'P y CT u'!$D$61*Ventas!M59</f>
        <v>0</v>
      </c>
      <c r="N63" s="20">
        <f>'P y CT u'!$D$61*Ventas!N59</f>
        <v>0</v>
      </c>
      <c r="O63" s="20">
        <f t="shared" ref="O63:O71" si="26">SUM(C63:N63)</f>
        <v>0</v>
      </c>
    </row>
    <row r="64" spans="2:15" x14ac:dyDescent="0.4">
      <c r="B64" s="48" t="str">
        <f t="shared" si="25"/>
        <v>Producto 3</v>
      </c>
      <c r="C64" s="20">
        <f>'P y CT u'!$D$62*Ventas!C60</f>
        <v>0</v>
      </c>
      <c r="D64" s="20">
        <f>'P y CT u'!$D$62*Ventas!D60</f>
        <v>0</v>
      </c>
      <c r="E64" s="20">
        <f>'P y CT u'!$D$62*Ventas!E60</f>
        <v>0</v>
      </c>
      <c r="F64" s="20">
        <f>'P y CT u'!$D$62*Ventas!F60</f>
        <v>0</v>
      </c>
      <c r="G64" s="20">
        <f>'P y CT u'!$D$62*Ventas!G60</f>
        <v>0</v>
      </c>
      <c r="H64" s="20">
        <f>'P y CT u'!$D$62*Ventas!H60</f>
        <v>0</v>
      </c>
      <c r="I64" s="20">
        <f>'P y CT u'!$D$62*Ventas!I60</f>
        <v>0</v>
      </c>
      <c r="J64" s="20">
        <f>'P y CT u'!$D$62*Ventas!J60</f>
        <v>0</v>
      </c>
      <c r="K64" s="20">
        <f>'P y CT u'!$D$62*Ventas!K60</f>
        <v>0</v>
      </c>
      <c r="L64" s="20">
        <f>'P y CT u'!$D$62*Ventas!L60</f>
        <v>0</v>
      </c>
      <c r="M64" s="20">
        <f>'P y CT u'!$D$62*Ventas!M60</f>
        <v>0</v>
      </c>
      <c r="N64" s="20">
        <f>'P y CT u'!$D$62*Ventas!N60</f>
        <v>0</v>
      </c>
      <c r="O64" s="20">
        <f t="shared" si="26"/>
        <v>0</v>
      </c>
    </row>
    <row r="65" spans="2:15" x14ac:dyDescent="0.4">
      <c r="B65" s="48" t="str">
        <f t="shared" si="25"/>
        <v>Producto 4</v>
      </c>
      <c r="C65" s="20">
        <f>'P y CT u'!$D$63*Ventas!C61</f>
        <v>0</v>
      </c>
      <c r="D65" s="20">
        <f>'P y CT u'!$D$63*Ventas!D61</f>
        <v>0</v>
      </c>
      <c r="E65" s="20">
        <f>'P y CT u'!$D$63*Ventas!E61</f>
        <v>0</v>
      </c>
      <c r="F65" s="20">
        <f>'P y CT u'!$D$63*Ventas!F61</f>
        <v>0</v>
      </c>
      <c r="G65" s="20">
        <f>'P y CT u'!$D$63*Ventas!G61</f>
        <v>0</v>
      </c>
      <c r="H65" s="20">
        <f>'P y CT u'!$D$63*Ventas!H61</f>
        <v>0</v>
      </c>
      <c r="I65" s="20">
        <f>'P y CT u'!$D$63*Ventas!I61</f>
        <v>0</v>
      </c>
      <c r="J65" s="20">
        <f>'P y CT u'!$D$63*Ventas!J61</f>
        <v>0</v>
      </c>
      <c r="K65" s="20">
        <f>'P y CT u'!$D$63*Ventas!K61</f>
        <v>0</v>
      </c>
      <c r="L65" s="20">
        <f>'P y CT u'!$D$63*Ventas!L61</f>
        <v>0</v>
      </c>
      <c r="M65" s="20">
        <f>'P y CT u'!$D$63*Ventas!M61</f>
        <v>0</v>
      </c>
      <c r="N65" s="20">
        <f>'P y CT u'!$D$63*Ventas!N61</f>
        <v>0</v>
      </c>
      <c r="O65" s="20">
        <f t="shared" si="26"/>
        <v>0</v>
      </c>
    </row>
    <row r="66" spans="2:15" x14ac:dyDescent="0.4">
      <c r="B66" s="48" t="str">
        <f t="shared" si="25"/>
        <v>Producto 5</v>
      </c>
      <c r="C66" s="20">
        <f>'P y CT u'!$D$64*Ventas!C62</f>
        <v>0</v>
      </c>
      <c r="D66" s="20">
        <f>'P y CT u'!$D$64*Ventas!D62</f>
        <v>0</v>
      </c>
      <c r="E66" s="20">
        <f>'P y CT u'!$D$64*Ventas!E62</f>
        <v>0</v>
      </c>
      <c r="F66" s="20">
        <f>'P y CT u'!$D$64*Ventas!F62</f>
        <v>0</v>
      </c>
      <c r="G66" s="20">
        <f>'P y CT u'!$D$64*Ventas!G62</f>
        <v>0</v>
      </c>
      <c r="H66" s="20">
        <f>'P y CT u'!$D$64*Ventas!H62</f>
        <v>0</v>
      </c>
      <c r="I66" s="20">
        <f>'P y CT u'!$D$64*Ventas!I62</f>
        <v>0</v>
      </c>
      <c r="J66" s="20">
        <f>'P y CT u'!$D$64*Ventas!J62</f>
        <v>0</v>
      </c>
      <c r="K66" s="20">
        <f>'P y CT u'!$D$64*Ventas!K62</f>
        <v>0</v>
      </c>
      <c r="L66" s="20">
        <f>'P y CT u'!$D$64*Ventas!L62</f>
        <v>0</v>
      </c>
      <c r="M66" s="20">
        <f>'P y CT u'!$D$64*Ventas!M62</f>
        <v>0</v>
      </c>
      <c r="N66" s="20">
        <f>'P y CT u'!$D$64*Ventas!N62</f>
        <v>0</v>
      </c>
      <c r="O66" s="20">
        <f t="shared" si="26"/>
        <v>0</v>
      </c>
    </row>
    <row r="67" spans="2:15" x14ac:dyDescent="0.4">
      <c r="B67" s="48" t="str">
        <f t="shared" si="25"/>
        <v>Producto 6</v>
      </c>
      <c r="C67" s="20">
        <f>'P y CT u'!$D$65*Ventas!C63</f>
        <v>0</v>
      </c>
      <c r="D67" s="20">
        <f>'P y CT u'!$D$65*Ventas!D63</f>
        <v>0</v>
      </c>
      <c r="E67" s="20">
        <f>'P y CT u'!$D$65*Ventas!E63</f>
        <v>0</v>
      </c>
      <c r="F67" s="20">
        <f>'P y CT u'!$D$65*Ventas!F63</f>
        <v>0</v>
      </c>
      <c r="G67" s="20">
        <f>'P y CT u'!$D$65*Ventas!G63</f>
        <v>0</v>
      </c>
      <c r="H67" s="20">
        <f>'P y CT u'!$D$65*Ventas!H63</f>
        <v>0</v>
      </c>
      <c r="I67" s="20">
        <f>'P y CT u'!$D$65*Ventas!I63</f>
        <v>0</v>
      </c>
      <c r="J67" s="20">
        <f>'P y CT u'!$D$65*Ventas!J63</f>
        <v>0</v>
      </c>
      <c r="K67" s="20">
        <f>'P y CT u'!$D$65*Ventas!K63</f>
        <v>0</v>
      </c>
      <c r="L67" s="20">
        <f>'P y CT u'!$D$65*Ventas!L63</f>
        <v>0</v>
      </c>
      <c r="M67" s="20">
        <f>'P y CT u'!$D$65*Ventas!M63</f>
        <v>0</v>
      </c>
      <c r="N67" s="20">
        <f>'P y CT u'!$D$65*Ventas!N63</f>
        <v>0</v>
      </c>
      <c r="O67" s="20">
        <f t="shared" si="26"/>
        <v>0</v>
      </c>
    </row>
    <row r="68" spans="2:15" x14ac:dyDescent="0.4">
      <c r="B68" s="48" t="str">
        <f t="shared" si="25"/>
        <v>Producto 7</v>
      </c>
      <c r="C68" s="20">
        <f>'P y CT u'!$D$66*Ventas!C64</f>
        <v>0</v>
      </c>
      <c r="D68" s="20">
        <f>'P y CT u'!$D$66*Ventas!D64</f>
        <v>0</v>
      </c>
      <c r="E68" s="20">
        <f>'P y CT u'!$D$66*Ventas!E64</f>
        <v>0</v>
      </c>
      <c r="F68" s="20">
        <f>'P y CT u'!$D$66*Ventas!F64</f>
        <v>0</v>
      </c>
      <c r="G68" s="20">
        <f>'P y CT u'!$D$66*Ventas!G64</f>
        <v>0</v>
      </c>
      <c r="H68" s="20">
        <f>'P y CT u'!$D$66*Ventas!H64</f>
        <v>0</v>
      </c>
      <c r="I68" s="20">
        <f>'P y CT u'!$D$66*Ventas!I64</f>
        <v>0</v>
      </c>
      <c r="J68" s="20">
        <f>'P y CT u'!$D$66*Ventas!J64</f>
        <v>0</v>
      </c>
      <c r="K68" s="20">
        <f>'P y CT u'!$D$66*Ventas!K64</f>
        <v>0</v>
      </c>
      <c r="L68" s="20">
        <f>'P y CT u'!$D$66*Ventas!L64</f>
        <v>0</v>
      </c>
      <c r="M68" s="20">
        <f>'P y CT u'!$D$66*Ventas!M64</f>
        <v>0</v>
      </c>
      <c r="N68" s="20">
        <f>'P y CT u'!$D$66*Ventas!N64</f>
        <v>0</v>
      </c>
      <c r="O68" s="20">
        <f t="shared" si="26"/>
        <v>0</v>
      </c>
    </row>
    <row r="69" spans="2:15" x14ac:dyDescent="0.4">
      <c r="B69" s="48" t="str">
        <f t="shared" si="25"/>
        <v>Producto 8</v>
      </c>
      <c r="C69" s="20">
        <f>'P y CT u'!$D$67*Ventas!C65</f>
        <v>0</v>
      </c>
      <c r="D69" s="20">
        <f>'P y CT u'!$D$67*Ventas!D65</f>
        <v>0</v>
      </c>
      <c r="E69" s="20">
        <f>'P y CT u'!$D$67*Ventas!E65</f>
        <v>0</v>
      </c>
      <c r="F69" s="20">
        <f>'P y CT u'!$D$67*Ventas!F65</f>
        <v>0</v>
      </c>
      <c r="G69" s="20">
        <f>'P y CT u'!$D$67*Ventas!G65</f>
        <v>0</v>
      </c>
      <c r="H69" s="20">
        <f>'P y CT u'!$D$67*Ventas!H65</f>
        <v>0</v>
      </c>
      <c r="I69" s="20">
        <f>'P y CT u'!$D$67*Ventas!I65</f>
        <v>0</v>
      </c>
      <c r="J69" s="20">
        <f>'P y CT u'!$D$67*Ventas!J65</f>
        <v>0</v>
      </c>
      <c r="K69" s="20">
        <f>'P y CT u'!$D$67*Ventas!K65</f>
        <v>0</v>
      </c>
      <c r="L69" s="20">
        <f>'P y CT u'!$D$67*Ventas!L65</f>
        <v>0</v>
      </c>
      <c r="M69" s="20">
        <f>'P y CT u'!$D$67*Ventas!M65</f>
        <v>0</v>
      </c>
      <c r="N69" s="20">
        <f>'P y CT u'!$D$67*Ventas!N65</f>
        <v>0</v>
      </c>
      <c r="O69" s="20">
        <f t="shared" si="26"/>
        <v>0</v>
      </c>
    </row>
    <row r="70" spans="2:15" x14ac:dyDescent="0.4">
      <c r="B70" s="48" t="str">
        <f t="shared" si="25"/>
        <v>Producto 9</v>
      </c>
      <c r="C70" s="20">
        <f>'P y CT u'!$D$68*Ventas!C66</f>
        <v>0</v>
      </c>
      <c r="D70" s="20">
        <f>'P y CT u'!$D$68*Ventas!D66</f>
        <v>0</v>
      </c>
      <c r="E70" s="20">
        <f>'P y CT u'!$D$68*Ventas!E66</f>
        <v>0</v>
      </c>
      <c r="F70" s="20">
        <f>'P y CT u'!$D$68*Ventas!F66</f>
        <v>0</v>
      </c>
      <c r="G70" s="20">
        <f>'P y CT u'!$D$68*Ventas!G66</f>
        <v>0</v>
      </c>
      <c r="H70" s="20">
        <f>'P y CT u'!$D$68*Ventas!H66</f>
        <v>0</v>
      </c>
      <c r="I70" s="20">
        <f>'P y CT u'!$D$68*Ventas!I66</f>
        <v>0</v>
      </c>
      <c r="J70" s="20">
        <f>'P y CT u'!$D$68*Ventas!J66</f>
        <v>0</v>
      </c>
      <c r="K70" s="20">
        <f>'P y CT u'!$D$68*Ventas!K66</f>
        <v>0</v>
      </c>
      <c r="L70" s="20">
        <f>'P y CT u'!$D$68*Ventas!L66</f>
        <v>0</v>
      </c>
      <c r="M70" s="20">
        <f>'P y CT u'!$D$68*Ventas!M66</f>
        <v>0</v>
      </c>
      <c r="N70" s="20">
        <f>'P y CT u'!$D$68*Ventas!N66</f>
        <v>0</v>
      </c>
      <c r="O70" s="20">
        <f t="shared" si="26"/>
        <v>0</v>
      </c>
    </row>
    <row r="71" spans="2:15" x14ac:dyDescent="0.4">
      <c r="B71" s="48" t="str">
        <f t="shared" si="25"/>
        <v>Producto 10</v>
      </c>
      <c r="C71" s="20">
        <f>'P y CT u'!$D$69*Ventas!C67</f>
        <v>0</v>
      </c>
      <c r="D71" s="20">
        <f>'P y CT u'!$D$69*Ventas!D67</f>
        <v>0</v>
      </c>
      <c r="E71" s="20">
        <f>'P y CT u'!$D$69*Ventas!E67</f>
        <v>0</v>
      </c>
      <c r="F71" s="20">
        <f>'P y CT u'!$D$69*Ventas!F67</f>
        <v>0</v>
      </c>
      <c r="G71" s="20">
        <f>'P y CT u'!$D$69*Ventas!G67</f>
        <v>0</v>
      </c>
      <c r="H71" s="20">
        <f>'P y CT u'!$D$69*Ventas!H67</f>
        <v>0</v>
      </c>
      <c r="I71" s="20">
        <f>'P y CT u'!$D$69*Ventas!I67</f>
        <v>0</v>
      </c>
      <c r="J71" s="20">
        <f>'P y CT u'!$D$69*Ventas!J67</f>
        <v>0</v>
      </c>
      <c r="K71" s="20">
        <f>'P y CT u'!$D$69*Ventas!K67</f>
        <v>0</v>
      </c>
      <c r="L71" s="20">
        <f>'P y CT u'!$D$69*Ventas!L67</f>
        <v>0</v>
      </c>
      <c r="M71" s="20">
        <f>'P y CT u'!$D$69*Ventas!M67</f>
        <v>0</v>
      </c>
      <c r="N71" s="20">
        <f>'P y CT u'!$D$69*Ventas!N67</f>
        <v>0</v>
      </c>
      <c r="O71" s="20">
        <f t="shared" si="26"/>
        <v>0</v>
      </c>
    </row>
    <row r="72" spans="2:15" ht="12.6" thickBot="1" x14ac:dyDescent="0.45">
      <c r="B72" s="51" t="s">
        <v>92</v>
      </c>
      <c r="C72" s="52">
        <f>SUM(C62:C71)</f>
        <v>33233.663978860801</v>
      </c>
      <c r="D72" s="52">
        <f t="shared" ref="D72:N72" si="27">SUM(D62:D71)</f>
        <v>33233.663978860801</v>
      </c>
      <c r="E72" s="52">
        <f t="shared" si="27"/>
        <v>33233.663978860801</v>
      </c>
      <c r="F72" s="52">
        <f t="shared" si="27"/>
        <v>33233.663978860801</v>
      </c>
      <c r="G72" s="52">
        <f t="shared" si="27"/>
        <v>33233.663978860801</v>
      </c>
      <c r="H72" s="52">
        <f t="shared" si="27"/>
        <v>33233.663978860801</v>
      </c>
      <c r="I72" s="52">
        <f t="shared" si="27"/>
        <v>33233.663978860801</v>
      </c>
      <c r="J72" s="52">
        <f t="shared" si="27"/>
        <v>33233.663978860801</v>
      </c>
      <c r="K72" s="52">
        <f t="shared" si="27"/>
        <v>33233.663978860801</v>
      </c>
      <c r="L72" s="52">
        <f t="shared" si="27"/>
        <v>33233.663978860801</v>
      </c>
      <c r="M72" s="52">
        <f t="shared" si="27"/>
        <v>33233.663978860801</v>
      </c>
      <c r="N72" s="52">
        <f t="shared" si="27"/>
        <v>33233.663978860801</v>
      </c>
      <c r="O72" s="52">
        <f>SUM(O62:O71)</f>
        <v>398803.96774632973</v>
      </c>
    </row>
    <row r="73" spans="2:15" ht="12.6" thickTop="1" x14ac:dyDescent="0.4"/>
  </sheetData>
  <sheetProtection algorithmName="SHA-512" hashValue="2rK6dxjRFAKz9XMF46huGbsFPeqW2EAAPtiU2LiK5QZH9T4Q7r2bDBb/4n2f6AJ3XWDJoWlKklWz0phqCtmSAg==" saltValue="eQ0jY8J+RwmiGhVAiNkb7A==" spinCount="100000" sheet="1" objects="1" scenarios="1" selectLockedCells="1" selectUnlockedCells="1"/>
  <mergeCells count="1">
    <mergeCell ref="B2:O2"/>
  </mergeCells>
  <hyperlinks>
    <hyperlink ref="A1" location="INICIO!A1" display="INICIO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36D"/>
  </sheetPr>
  <dimension ref="A1:O19"/>
  <sheetViews>
    <sheetView showGridLines="0" workbookViewId="0"/>
  </sheetViews>
  <sheetFormatPr defaultColWidth="10.6640625" defaultRowHeight="12.3" x14ac:dyDescent="0.4"/>
  <cols>
    <col min="1" max="1" width="6.71875" bestFit="1" customWidth="1"/>
    <col min="2" max="2" width="38.83203125" style="27" bestFit="1" customWidth="1"/>
    <col min="3" max="3" width="11.44140625" style="64"/>
    <col min="4" max="4" width="20.27734375" style="6" customWidth="1"/>
    <col min="5" max="15" width="11.44140625" style="6"/>
    <col min="16" max="16" width="4.5546875" customWidth="1"/>
  </cols>
  <sheetData>
    <row r="1" spans="1:15" ht="35.25" customHeight="1" x14ac:dyDescent="0.4">
      <c r="A1" s="28" t="s">
        <v>54</v>
      </c>
    </row>
    <row r="2" spans="1:15" ht="17.7" x14ac:dyDescent="0.4">
      <c r="B2" s="140" t="s">
        <v>94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4" spans="1:15" ht="27.6" x14ac:dyDescent="0.45">
      <c r="B4" s="71" t="s">
        <v>93</v>
      </c>
      <c r="C4" s="90">
        <v>0.12</v>
      </c>
      <c r="D4" s="53" t="s">
        <v>95</v>
      </c>
      <c r="E4" s="55">
        <f>((1+C4)^(1/12))-1</f>
        <v>9.4887929345830457E-3</v>
      </c>
    </row>
    <row r="5" spans="1:15" x14ac:dyDescent="0.4">
      <c r="C5" s="65"/>
      <c r="D5"/>
      <c r="E5"/>
      <c r="F5"/>
      <c r="G5"/>
      <c r="H5"/>
      <c r="I5"/>
      <c r="J5"/>
      <c r="K5"/>
      <c r="L5"/>
      <c r="M5"/>
      <c r="N5"/>
      <c r="O5"/>
    </row>
    <row r="6" spans="1:15" ht="13.8" x14ac:dyDescent="0.45">
      <c r="B6" s="44" t="s">
        <v>104</v>
      </c>
      <c r="C6" s="91">
        <v>12</v>
      </c>
      <c r="D6"/>
      <c r="E6"/>
      <c r="F6"/>
      <c r="G6"/>
      <c r="H6"/>
      <c r="I6"/>
      <c r="J6"/>
      <c r="K6"/>
      <c r="L6"/>
      <c r="M6"/>
      <c r="N6"/>
      <c r="O6"/>
    </row>
    <row r="7" spans="1:15" x14ac:dyDescent="0.4">
      <c r="C7" s="65"/>
      <c r="D7"/>
      <c r="E7"/>
      <c r="F7"/>
      <c r="G7"/>
      <c r="H7"/>
      <c r="I7"/>
      <c r="J7"/>
      <c r="K7"/>
      <c r="L7"/>
      <c r="M7"/>
      <c r="N7"/>
      <c r="O7"/>
    </row>
    <row r="8" spans="1:15" ht="13.8" x14ac:dyDescent="0.45">
      <c r="B8" s="44" t="s">
        <v>125</v>
      </c>
      <c r="C8" s="92">
        <v>0.25</v>
      </c>
      <c r="D8"/>
      <c r="E8"/>
      <c r="F8"/>
      <c r="G8"/>
      <c r="H8"/>
      <c r="I8"/>
      <c r="J8"/>
      <c r="K8"/>
      <c r="L8"/>
      <c r="M8"/>
      <c r="N8"/>
      <c r="O8"/>
    </row>
    <row r="9" spans="1:15" x14ac:dyDescent="0.4">
      <c r="C9" s="65"/>
      <c r="D9"/>
      <c r="E9"/>
      <c r="F9"/>
      <c r="G9"/>
      <c r="H9"/>
      <c r="I9"/>
      <c r="J9"/>
      <c r="K9"/>
      <c r="L9"/>
      <c r="M9"/>
      <c r="N9"/>
      <c r="O9"/>
    </row>
    <row r="10" spans="1:15" ht="13.8" x14ac:dyDescent="0.45">
      <c r="B10" s="44" t="s">
        <v>111</v>
      </c>
      <c r="C10" s="92">
        <v>0.35</v>
      </c>
      <c r="D10"/>
      <c r="E10"/>
      <c r="F10"/>
      <c r="G10"/>
      <c r="H10"/>
      <c r="I10"/>
      <c r="J10"/>
      <c r="K10"/>
      <c r="L10"/>
      <c r="M10"/>
      <c r="N10"/>
      <c r="O10"/>
    </row>
    <row r="11" spans="1:15" s="31" customFormat="1" ht="13.8" x14ac:dyDescent="0.45">
      <c r="B11" s="126"/>
      <c r="C11" s="127"/>
    </row>
    <row r="12" spans="1:15" ht="13.8" x14ac:dyDescent="0.45">
      <c r="B12" s="44" t="s">
        <v>129</v>
      </c>
      <c r="C12" s="89">
        <f>E18</f>
        <v>0.13181818181818181</v>
      </c>
      <c r="E12" s="55"/>
    </row>
    <row r="15" spans="1:15" ht="24.6" x14ac:dyDescent="0.4">
      <c r="C15" s="84" t="s">
        <v>126</v>
      </c>
      <c r="D15" s="84" t="s">
        <v>127</v>
      </c>
      <c r="E15" s="84" t="s">
        <v>128</v>
      </c>
    </row>
    <row r="16" spans="1:15" x14ac:dyDescent="0.4">
      <c r="B16" s="87" t="str">
        <f>II!B35</f>
        <v>Aportación del Emprendedor</v>
      </c>
      <c r="C16" s="85">
        <f>C8</f>
        <v>0.25</v>
      </c>
      <c r="D16" s="85">
        <f>II!C35</f>
        <v>9.0909090909090912E-2</v>
      </c>
      <c r="E16" s="86">
        <f>C16*D16</f>
        <v>2.2727272727272728E-2</v>
      </c>
    </row>
    <row r="17" spans="2:5" x14ac:dyDescent="0.4">
      <c r="B17" s="87" t="str">
        <f>II!B36</f>
        <v>Financiamiento</v>
      </c>
      <c r="C17" s="85">
        <f>C4</f>
        <v>0.12</v>
      </c>
      <c r="D17" s="85">
        <f>II!C36</f>
        <v>0.90909090909090906</v>
      </c>
      <c r="E17" s="86">
        <f>C17*D17</f>
        <v>0.10909090909090909</v>
      </c>
    </row>
    <row r="18" spans="2:5" ht="12.6" thickBot="1" x14ac:dyDescent="0.45">
      <c r="E18" s="88">
        <f>SUM(E16:E17)</f>
        <v>0.13181818181818181</v>
      </c>
    </row>
    <row r="19" spans="2:5" ht="12.6" thickTop="1" x14ac:dyDescent="0.4"/>
  </sheetData>
  <sheetProtection algorithmName="SHA-512" hashValue="Uxek/hhBHvGLcfSJD0SeIfQXSRjH8I32lt9Ujoe3JbrEI30cFXMFkJCNiFhAekFT21KVu0FkgbehWsJ+ZoEEaw==" saltValue="WPdWbb9ECjmKil7WJFRurA==" spinCount="100000" sheet="1" objects="1" scenarios="1" selectLockedCells="1" selectUnlockedCells="1"/>
  <mergeCells count="1">
    <mergeCell ref="B2:O2"/>
  </mergeCells>
  <hyperlinks>
    <hyperlink ref="A1" location="INICIO!A1" display="INICIO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0.6640625" defaultRowHeight="12.3" x14ac:dyDescent="0.4"/>
  <cols>
    <col min="1" max="1" width="6.71875" bestFit="1" customWidth="1"/>
    <col min="2" max="2" width="34" style="27" bestFit="1" customWidth="1"/>
    <col min="3" max="3" width="14.71875" style="64" customWidth="1"/>
    <col min="4" max="4" width="12.71875" style="6" customWidth="1"/>
    <col min="5" max="5" width="15.71875" style="6" customWidth="1"/>
    <col min="6" max="6" width="15.5546875" style="6" customWidth="1"/>
    <col min="7" max="7" width="15.83203125" style="6" customWidth="1"/>
    <col min="8" max="8" width="15.5546875" style="6" customWidth="1"/>
    <col min="9" max="9" width="14.5546875" style="6" customWidth="1"/>
    <col min="10" max="10" width="15.83203125" style="6" customWidth="1"/>
    <col min="11" max="11" width="14.5546875" style="6" customWidth="1"/>
    <col min="12" max="12" width="15.71875" style="6" customWidth="1"/>
    <col min="13" max="13" width="18.5546875" style="6" customWidth="1"/>
    <col min="14" max="14" width="19.1640625" style="6" customWidth="1"/>
    <col min="15" max="15" width="18.71875" style="6" customWidth="1"/>
    <col min="16" max="16" width="4.5546875" customWidth="1"/>
  </cols>
  <sheetData>
    <row r="1" spans="1:15" ht="35.25" customHeight="1" x14ac:dyDescent="0.4">
      <c r="A1" s="28" t="s">
        <v>54</v>
      </c>
    </row>
    <row r="2" spans="1:15" ht="18" customHeight="1" x14ac:dyDescent="0.4">
      <c r="A2" s="111"/>
    </row>
    <row r="3" spans="1:15" ht="22.5" x14ac:dyDescent="0.4">
      <c r="B3" s="141" t="s">
        <v>142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5" spans="1:15" ht="13.8" x14ac:dyDescent="0.4">
      <c r="C5" s="110" t="s">
        <v>156</v>
      </c>
      <c r="D5" s="110" t="s">
        <v>143</v>
      </c>
      <c r="E5" s="110" t="s">
        <v>144</v>
      </c>
      <c r="F5" s="110" t="s">
        <v>145</v>
      </c>
      <c r="G5" s="110" t="s">
        <v>146</v>
      </c>
      <c r="H5" s="110" t="s">
        <v>147</v>
      </c>
    </row>
    <row r="6" spans="1:15" x14ac:dyDescent="0.4">
      <c r="B6" s="87" t="s">
        <v>148</v>
      </c>
      <c r="C6" s="116">
        <v>0.6</v>
      </c>
      <c r="D6" s="116">
        <v>0.4</v>
      </c>
      <c r="E6" s="116">
        <v>0</v>
      </c>
      <c r="F6" s="116">
        <v>0</v>
      </c>
      <c r="G6" s="116">
        <v>0</v>
      </c>
      <c r="H6" s="116">
        <v>0</v>
      </c>
      <c r="I6" s="129">
        <f>SUM(C6:H6)</f>
        <v>1</v>
      </c>
    </row>
    <row r="9" spans="1:15" ht="22.5" x14ac:dyDescent="0.4">
      <c r="B9" s="141" t="s">
        <v>149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1" spans="1:15" ht="13.8" x14ac:dyDescent="0.45">
      <c r="C11" s="1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113"/>
    </row>
    <row r="12" spans="1:15" ht="13.8" x14ac:dyDescent="0.45">
      <c r="B12" s="30" t="s">
        <v>2</v>
      </c>
      <c r="C12" s="30" t="str">
        <f>Ingresos!C57</f>
        <v>Mes 1</v>
      </c>
      <c r="D12" s="30" t="str">
        <f>Ingresos!D57</f>
        <v>Mes 2</v>
      </c>
      <c r="E12" s="30" t="str">
        <f>Ingresos!E57</f>
        <v>Mes 3</v>
      </c>
      <c r="F12" s="30" t="str">
        <f>Ingresos!F57</f>
        <v>Mes 4</v>
      </c>
      <c r="G12" s="30" t="str">
        <f>Ingresos!G57</f>
        <v>Mes 5</v>
      </c>
      <c r="H12" s="30" t="str">
        <f>Ingresos!H57</f>
        <v>Mes 6</v>
      </c>
      <c r="I12" s="30" t="str">
        <f>Ingresos!I57</f>
        <v>Mes 7</v>
      </c>
      <c r="J12" s="30" t="str">
        <f>Ingresos!J57</f>
        <v>Mes 8</v>
      </c>
      <c r="K12" s="30" t="str">
        <f>Ingresos!K57</f>
        <v>Mes 9</v>
      </c>
      <c r="L12" s="30" t="str">
        <f>Ingresos!L57</f>
        <v>Mes 10</v>
      </c>
      <c r="M12" s="30" t="str">
        <f>Ingresos!M57</f>
        <v>Mes 11</v>
      </c>
      <c r="N12" s="30" t="str">
        <f>Ingresos!N57</f>
        <v>Mes 12</v>
      </c>
      <c r="O12" s="47" t="s">
        <v>1</v>
      </c>
    </row>
    <row r="13" spans="1:15" s="31" customFormat="1" ht="13.8" x14ac:dyDescent="0.45">
      <c r="B13" s="33" t="s">
        <v>150</v>
      </c>
      <c r="C13" s="112">
        <f>Ingresos!C16*$C$6</f>
        <v>30000</v>
      </c>
      <c r="D13" s="112">
        <f>Ingresos!D16*$C$6</f>
        <v>30000</v>
      </c>
      <c r="E13" s="112">
        <f>Ingresos!E16*$C$6</f>
        <v>30000</v>
      </c>
      <c r="F13" s="112">
        <f>Ingresos!F16*$C$6</f>
        <v>30000</v>
      </c>
      <c r="G13" s="112">
        <f>Ingresos!G16*$C$6</f>
        <v>30000</v>
      </c>
      <c r="H13" s="112">
        <f>Ingresos!H16*$C$6</f>
        <v>30000</v>
      </c>
      <c r="I13" s="112">
        <f>Ingresos!I16*$C$6</f>
        <v>30000</v>
      </c>
      <c r="J13" s="112">
        <f>Ingresos!J16*$C$6</f>
        <v>30000</v>
      </c>
      <c r="K13" s="112">
        <f>Ingresos!K16*$C$6</f>
        <v>30000</v>
      </c>
      <c r="L13" s="112">
        <f>Ingresos!L16*$C$6</f>
        <v>30000</v>
      </c>
      <c r="M13" s="112">
        <f>Ingresos!M16*$C$6</f>
        <v>30000</v>
      </c>
      <c r="N13" s="112">
        <f>Ingresos!N16*$C$6</f>
        <v>30000</v>
      </c>
      <c r="O13" s="114">
        <f>SUM(C13:N13)</f>
        <v>360000</v>
      </c>
    </row>
    <row r="14" spans="1:15" s="31" customFormat="1" ht="13.8" x14ac:dyDescent="0.45">
      <c r="B14" s="19" t="s">
        <v>151</v>
      </c>
      <c r="C14" s="38"/>
      <c r="D14" s="38">
        <f>Ingresos!C16*$D$6</f>
        <v>20000</v>
      </c>
      <c r="E14" s="38">
        <f>Ingresos!D16*$D$6</f>
        <v>20000</v>
      </c>
      <c r="F14" s="38">
        <f>Ingresos!E16*$D$6</f>
        <v>20000</v>
      </c>
      <c r="G14" s="38">
        <f>Ingresos!F16*$D$6</f>
        <v>20000</v>
      </c>
      <c r="H14" s="38">
        <f>Ingresos!G16*$D$6</f>
        <v>20000</v>
      </c>
      <c r="I14" s="38">
        <f>Ingresos!H16*$D$6</f>
        <v>20000</v>
      </c>
      <c r="J14" s="38">
        <f>Ingresos!I16*$D$6</f>
        <v>20000</v>
      </c>
      <c r="K14" s="38">
        <f>Ingresos!J16*$D$6</f>
        <v>20000</v>
      </c>
      <c r="L14" s="38">
        <f>Ingresos!K16*$D$6</f>
        <v>20000</v>
      </c>
      <c r="M14" s="38">
        <f>Ingresos!L16*$D$6</f>
        <v>20000</v>
      </c>
      <c r="N14" s="38">
        <f>Ingresos!M16*$D$6</f>
        <v>20000</v>
      </c>
      <c r="O14" s="114">
        <f t="shared" ref="O14:O18" si="0">SUM(C14:N14)</f>
        <v>220000</v>
      </c>
    </row>
    <row r="15" spans="1:15" s="31" customFormat="1" ht="13.8" x14ac:dyDescent="0.45">
      <c r="B15" s="19" t="s">
        <v>152</v>
      </c>
      <c r="C15" s="38"/>
      <c r="D15" s="38"/>
      <c r="E15" s="38">
        <f>Ingresos!C16*$E$6</f>
        <v>0</v>
      </c>
      <c r="F15" s="38">
        <f>Ingresos!D16*$E$6</f>
        <v>0</v>
      </c>
      <c r="G15" s="38">
        <f>Ingresos!E16*$E$6</f>
        <v>0</v>
      </c>
      <c r="H15" s="38">
        <f>Ingresos!F16*$E$6</f>
        <v>0</v>
      </c>
      <c r="I15" s="38">
        <f>Ingresos!G16*$E$6</f>
        <v>0</v>
      </c>
      <c r="J15" s="38">
        <f>Ingresos!H16*$E$6</f>
        <v>0</v>
      </c>
      <c r="K15" s="38">
        <f>Ingresos!I16*$E$6</f>
        <v>0</v>
      </c>
      <c r="L15" s="38">
        <f>Ingresos!J16*$E$6</f>
        <v>0</v>
      </c>
      <c r="M15" s="38">
        <f>Ingresos!K16*$E$6</f>
        <v>0</v>
      </c>
      <c r="N15" s="38">
        <f>Ingresos!L16*$E$6</f>
        <v>0</v>
      </c>
      <c r="O15" s="114">
        <f t="shared" si="0"/>
        <v>0</v>
      </c>
    </row>
    <row r="16" spans="1:15" s="31" customFormat="1" ht="13.8" x14ac:dyDescent="0.45">
      <c r="B16" s="19" t="s">
        <v>153</v>
      </c>
      <c r="C16" s="38"/>
      <c r="D16" s="38"/>
      <c r="E16" s="38"/>
      <c r="F16" s="38">
        <f>Ingresos!C16*$F$6</f>
        <v>0</v>
      </c>
      <c r="G16" s="38">
        <f>Ingresos!D16*$F$6</f>
        <v>0</v>
      </c>
      <c r="H16" s="38">
        <f>Ingresos!E16*$F$6</f>
        <v>0</v>
      </c>
      <c r="I16" s="38">
        <f>Ingresos!F16*$F$6</f>
        <v>0</v>
      </c>
      <c r="J16" s="38">
        <f>Ingresos!G16*$F$6</f>
        <v>0</v>
      </c>
      <c r="K16" s="38">
        <f>Ingresos!H16*$F$6</f>
        <v>0</v>
      </c>
      <c r="L16" s="38">
        <f>Ingresos!I16*$F$6</f>
        <v>0</v>
      </c>
      <c r="M16" s="38">
        <f>Ingresos!J16*$F$6</f>
        <v>0</v>
      </c>
      <c r="N16" s="38">
        <f>Ingresos!K16*$F$6</f>
        <v>0</v>
      </c>
      <c r="O16" s="114">
        <f t="shared" si="0"/>
        <v>0</v>
      </c>
    </row>
    <row r="17" spans="2:15" ht="13.8" x14ac:dyDescent="0.45">
      <c r="B17" s="19" t="s">
        <v>154</v>
      </c>
      <c r="C17" s="38"/>
      <c r="D17" s="38"/>
      <c r="E17" s="38"/>
      <c r="F17" s="38"/>
      <c r="G17" s="38">
        <f>Ingresos!C16*$G$6</f>
        <v>0</v>
      </c>
      <c r="H17" s="38">
        <f>Ingresos!D16*$G$6</f>
        <v>0</v>
      </c>
      <c r="I17" s="38">
        <f>Ingresos!E16*$G$6</f>
        <v>0</v>
      </c>
      <c r="J17" s="38">
        <f>Ingresos!F16*$G$6</f>
        <v>0</v>
      </c>
      <c r="K17" s="38">
        <f>Ingresos!G16*$G$6</f>
        <v>0</v>
      </c>
      <c r="L17" s="38">
        <f>Ingresos!H16*$G$6</f>
        <v>0</v>
      </c>
      <c r="M17" s="38">
        <f>Ingresos!I16*$G$6</f>
        <v>0</v>
      </c>
      <c r="N17" s="38">
        <f>Ingresos!J16*$G$6</f>
        <v>0</v>
      </c>
      <c r="O17" s="114">
        <f t="shared" si="0"/>
        <v>0</v>
      </c>
    </row>
    <row r="18" spans="2:15" ht="13.8" x14ac:dyDescent="0.45">
      <c r="B18" s="19" t="s">
        <v>155</v>
      </c>
      <c r="C18" s="38"/>
      <c r="D18" s="38"/>
      <c r="E18" s="38"/>
      <c r="F18" s="38"/>
      <c r="G18" s="38"/>
      <c r="H18" s="38">
        <f>Ingresos!C16*$H$6</f>
        <v>0</v>
      </c>
      <c r="I18" s="38">
        <f>Ingresos!D16*$H$6</f>
        <v>0</v>
      </c>
      <c r="J18" s="38">
        <f>Ingresos!E16*$H$6</f>
        <v>0</v>
      </c>
      <c r="K18" s="38">
        <f>Ingresos!F16*$H$6</f>
        <v>0</v>
      </c>
      <c r="L18" s="38">
        <f>Ingresos!G16*$H$6</f>
        <v>0</v>
      </c>
      <c r="M18" s="38">
        <f>Ingresos!H16*$H$6</f>
        <v>0</v>
      </c>
      <c r="N18" s="38">
        <f>Ingresos!I16*$H$6</f>
        <v>0</v>
      </c>
      <c r="O18" s="114">
        <f t="shared" si="0"/>
        <v>0</v>
      </c>
    </row>
    <row r="19" spans="2:15" ht="12.6" thickBot="1" x14ac:dyDescent="0.45">
      <c r="B19"/>
      <c r="C19" s="43">
        <f t="shared" ref="C19:O19" si="1">SUM(C13:C18)</f>
        <v>30000</v>
      </c>
      <c r="D19" s="43">
        <f t="shared" si="1"/>
        <v>50000</v>
      </c>
      <c r="E19" s="43">
        <f t="shared" si="1"/>
        <v>50000</v>
      </c>
      <c r="F19" s="43">
        <f t="shared" si="1"/>
        <v>50000</v>
      </c>
      <c r="G19" s="43">
        <f t="shared" si="1"/>
        <v>50000</v>
      </c>
      <c r="H19" s="43">
        <f t="shared" si="1"/>
        <v>50000</v>
      </c>
      <c r="I19" s="43">
        <f t="shared" si="1"/>
        <v>50000</v>
      </c>
      <c r="J19" s="43">
        <f t="shared" si="1"/>
        <v>50000</v>
      </c>
      <c r="K19" s="43">
        <f t="shared" si="1"/>
        <v>50000</v>
      </c>
      <c r="L19" s="43">
        <f t="shared" si="1"/>
        <v>50000</v>
      </c>
      <c r="M19" s="43">
        <f t="shared" si="1"/>
        <v>50000</v>
      </c>
      <c r="N19" s="43">
        <f t="shared" si="1"/>
        <v>50000</v>
      </c>
      <c r="O19" s="115">
        <f t="shared" si="1"/>
        <v>580000</v>
      </c>
    </row>
    <row r="20" spans="2:15" ht="14.4" thickTop="1" thickBot="1" x14ac:dyDescent="0.5">
      <c r="B20" s="30" t="s">
        <v>15</v>
      </c>
      <c r="C20" s="36"/>
      <c r="D20" s="2"/>
      <c r="E20" s="37"/>
      <c r="F20" s="3"/>
      <c r="G20" s="3"/>
      <c r="H20" s="3"/>
      <c r="I20" s="3"/>
      <c r="J20" s="3"/>
      <c r="K20" s="3"/>
      <c r="L20" s="3"/>
      <c r="M20" s="3"/>
      <c r="N20" s="3"/>
      <c r="O20" s="113"/>
    </row>
    <row r="21" spans="2:15" ht="13.8" x14ac:dyDescent="0.45">
      <c r="B21" s="29" t="s">
        <v>59</v>
      </c>
      <c r="C21" s="30" t="str">
        <f t="shared" ref="C21:N21" si="2">C12</f>
        <v>Mes 1</v>
      </c>
      <c r="D21" s="30" t="str">
        <f t="shared" si="2"/>
        <v>Mes 2</v>
      </c>
      <c r="E21" s="30" t="str">
        <f t="shared" si="2"/>
        <v>Mes 3</v>
      </c>
      <c r="F21" s="30" t="str">
        <f t="shared" si="2"/>
        <v>Mes 4</v>
      </c>
      <c r="G21" s="30" t="str">
        <f t="shared" si="2"/>
        <v>Mes 5</v>
      </c>
      <c r="H21" s="30" t="str">
        <f t="shared" si="2"/>
        <v>Mes 6</v>
      </c>
      <c r="I21" s="30" t="str">
        <f t="shared" si="2"/>
        <v>Mes 7</v>
      </c>
      <c r="J21" s="30" t="str">
        <f t="shared" si="2"/>
        <v>Mes 8</v>
      </c>
      <c r="K21" s="30" t="str">
        <f t="shared" si="2"/>
        <v>Mes 9</v>
      </c>
      <c r="L21" s="30" t="str">
        <f t="shared" si="2"/>
        <v>Mes 10</v>
      </c>
      <c r="M21" s="30" t="str">
        <f t="shared" si="2"/>
        <v>Mes 11</v>
      </c>
      <c r="N21" s="30" t="str">
        <f t="shared" si="2"/>
        <v>Mes 12</v>
      </c>
      <c r="O21" s="47" t="s">
        <v>1</v>
      </c>
    </row>
    <row r="22" spans="2:15" ht="13.8" x14ac:dyDescent="0.45">
      <c r="B22" s="33" t="str">
        <f t="shared" ref="B22:B27" si="3">B13</f>
        <v>Ingresos del Periodo</v>
      </c>
      <c r="C22" s="38">
        <f>Ingresos!C29*$C$6</f>
        <v>32445</v>
      </c>
      <c r="D22" s="38">
        <f>Ingresos!D29*$C$6</f>
        <v>32445</v>
      </c>
      <c r="E22" s="38">
        <f>Ingresos!E29*$C$6</f>
        <v>32445</v>
      </c>
      <c r="F22" s="38">
        <f>Ingresos!F29*$C$6</f>
        <v>32445</v>
      </c>
      <c r="G22" s="38">
        <f>Ingresos!G29*$C$6</f>
        <v>32445</v>
      </c>
      <c r="H22" s="38">
        <f>Ingresos!H29*$C$6</f>
        <v>32445</v>
      </c>
      <c r="I22" s="38">
        <f>Ingresos!I29*$C$6</f>
        <v>32445</v>
      </c>
      <c r="J22" s="38">
        <f>Ingresos!J29*$C$6</f>
        <v>32445</v>
      </c>
      <c r="K22" s="38">
        <f>Ingresos!K29*$C$6</f>
        <v>32445</v>
      </c>
      <c r="L22" s="38">
        <f>Ingresos!L29*$C$6</f>
        <v>32445</v>
      </c>
      <c r="M22" s="38">
        <f>Ingresos!M29*$C$6</f>
        <v>32445</v>
      </c>
      <c r="N22" s="38">
        <f>Ingresos!N29*$C$6</f>
        <v>32445</v>
      </c>
      <c r="O22" s="114">
        <f>SUM(C22:N22)</f>
        <v>389340</v>
      </c>
    </row>
    <row r="23" spans="2:15" ht="13.8" x14ac:dyDescent="0.45">
      <c r="B23" s="33" t="str">
        <f t="shared" si="3"/>
        <v>Ingresos del mes -1</v>
      </c>
      <c r="C23" s="38">
        <f>Ingresos!N16*$D$6</f>
        <v>20000</v>
      </c>
      <c r="D23" s="38">
        <f>Ingresos!C29*$D$6</f>
        <v>21630</v>
      </c>
      <c r="E23" s="38">
        <f>Ingresos!D29*$D$6</f>
        <v>21630</v>
      </c>
      <c r="F23" s="38">
        <f>Ingresos!E29*$D$6</f>
        <v>21630</v>
      </c>
      <c r="G23" s="38">
        <f>Ingresos!F29*$D$6</f>
        <v>21630</v>
      </c>
      <c r="H23" s="38">
        <f>Ingresos!G29*$D$6</f>
        <v>21630</v>
      </c>
      <c r="I23" s="38">
        <f>Ingresos!H29*$D$6</f>
        <v>21630</v>
      </c>
      <c r="J23" s="38">
        <f>Ingresos!I29*$D$6</f>
        <v>21630</v>
      </c>
      <c r="K23" s="38">
        <f>Ingresos!J29*$D$6</f>
        <v>21630</v>
      </c>
      <c r="L23" s="38">
        <f>Ingresos!K29*$D$6</f>
        <v>21630</v>
      </c>
      <c r="M23" s="38">
        <f>Ingresos!L29*$D$6</f>
        <v>21630</v>
      </c>
      <c r="N23" s="38">
        <f>Ingresos!M29*$D$6</f>
        <v>21630</v>
      </c>
      <c r="O23" s="114">
        <f t="shared" ref="O23:O27" si="4">SUM(C23:N23)</f>
        <v>257930</v>
      </c>
    </row>
    <row r="24" spans="2:15" ht="13.8" x14ac:dyDescent="0.45">
      <c r="B24" s="33" t="str">
        <f t="shared" si="3"/>
        <v>Ingresos del mes -2</v>
      </c>
      <c r="C24" s="38">
        <f>Ingresos!M16*$E$6</f>
        <v>0</v>
      </c>
      <c r="D24" s="38">
        <f>Ingresos!N16*$E$6</f>
        <v>0</v>
      </c>
      <c r="E24" s="38">
        <f>Ingresos!C29*$E$6</f>
        <v>0</v>
      </c>
      <c r="F24" s="38">
        <f>Ingresos!D29*$E$6</f>
        <v>0</v>
      </c>
      <c r="G24" s="38">
        <f>Ingresos!E29*$E$6</f>
        <v>0</v>
      </c>
      <c r="H24" s="38">
        <f>Ingresos!F29*$E$6</f>
        <v>0</v>
      </c>
      <c r="I24" s="38">
        <f>Ingresos!G29*$E$6</f>
        <v>0</v>
      </c>
      <c r="J24" s="38">
        <f>Ingresos!H29*$E$6</f>
        <v>0</v>
      </c>
      <c r="K24" s="38">
        <f>Ingresos!I29*$E$6</f>
        <v>0</v>
      </c>
      <c r="L24" s="38">
        <f>Ingresos!J29*$E$6</f>
        <v>0</v>
      </c>
      <c r="M24" s="38">
        <f>Ingresos!K29*$E$6</f>
        <v>0</v>
      </c>
      <c r="N24" s="38">
        <f>Ingresos!L29*$E$6</f>
        <v>0</v>
      </c>
      <c r="O24" s="114">
        <f t="shared" si="4"/>
        <v>0</v>
      </c>
    </row>
    <row r="25" spans="2:15" ht="13.8" x14ac:dyDescent="0.45">
      <c r="B25" s="33" t="str">
        <f t="shared" si="3"/>
        <v>Ingresos del mes -3</v>
      </c>
      <c r="C25" s="38">
        <f>Ingresos!L16*$F$6</f>
        <v>0</v>
      </c>
      <c r="D25" s="38">
        <f>Ingresos!M16*$F$6</f>
        <v>0</v>
      </c>
      <c r="E25" s="38">
        <f>Ingresos!N16*$F$6</f>
        <v>0</v>
      </c>
      <c r="F25" s="38">
        <f>Ingresos!C29*$F$6</f>
        <v>0</v>
      </c>
      <c r="G25" s="38">
        <f>Ingresos!D29*$F$6</f>
        <v>0</v>
      </c>
      <c r="H25" s="38">
        <f>Ingresos!E29*$F$6</f>
        <v>0</v>
      </c>
      <c r="I25" s="38">
        <f>Ingresos!F29*$F$6</f>
        <v>0</v>
      </c>
      <c r="J25" s="38">
        <f>Ingresos!G29*$F$6</f>
        <v>0</v>
      </c>
      <c r="K25" s="38">
        <f>Ingresos!H29*$F$6</f>
        <v>0</v>
      </c>
      <c r="L25" s="38">
        <f>Ingresos!I29*$F$6</f>
        <v>0</v>
      </c>
      <c r="M25" s="38">
        <f>Ingresos!J29*$F$6</f>
        <v>0</v>
      </c>
      <c r="N25" s="38">
        <f>Ingresos!K29*$F$6</f>
        <v>0</v>
      </c>
      <c r="O25" s="114">
        <f t="shared" si="4"/>
        <v>0</v>
      </c>
    </row>
    <row r="26" spans="2:15" ht="13.8" x14ac:dyDescent="0.45">
      <c r="B26" s="33" t="str">
        <f t="shared" si="3"/>
        <v>Ingresos del mes -4</v>
      </c>
      <c r="C26" s="38">
        <f>Ingresos!K16*$G$6</f>
        <v>0</v>
      </c>
      <c r="D26" s="38">
        <f>Ingresos!L16*$G$6</f>
        <v>0</v>
      </c>
      <c r="E26" s="38">
        <f>Ingresos!M16*$G$6</f>
        <v>0</v>
      </c>
      <c r="F26" s="38">
        <f>Ingresos!N16*$G$6</f>
        <v>0</v>
      </c>
      <c r="G26" s="38">
        <f>Ingresos!C29*$G$6</f>
        <v>0</v>
      </c>
      <c r="H26" s="38">
        <f>Ingresos!D29*$G$6</f>
        <v>0</v>
      </c>
      <c r="I26" s="38">
        <f>Ingresos!E29*$G$6</f>
        <v>0</v>
      </c>
      <c r="J26" s="38">
        <f>Ingresos!F29*$G$6</f>
        <v>0</v>
      </c>
      <c r="K26" s="38">
        <f>Ingresos!G29*$G$6</f>
        <v>0</v>
      </c>
      <c r="L26" s="38">
        <f>Ingresos!H29*$G$6</f>
        <v>0</v>
      </c>
      <c r="M26" s="38">
        <f>Ingresos!I29*$G$6</f>
        <v>0</v>
      </c>
      <c r="N26" s="38">
        <f>Ingresos!J29*$G$6</f>
        <v>0</v>
      </c>
      <c r="O26" s="114">
        <f t="shared" si="4"/>
        <v>0</v>
      </c>
    </row>
    <row r="27" spans="2:15" ht="13.8" x14ac:dyDescent="0.45">
      <c r="B27" s="33" t="str">
        <f t="shared" si="3"/>
        <v>Ingresos del mes -5</v>
      </c>
      <c r="C27" s="38">
        <f>Ingresos!I16*$H$6</f>
        <v>0</v>
      </c>
      <c r="D27" s="38">
        <f>Ingresos!J16*$H$6</f>
        <v>0</v>
      </c>
      <c r="E27" s="38">
        <f>Ingresos!K16*$H$6</f>
        <v>0</v>
      </c>
      <c r="F27" s="38">
        <f>Ingresos!L16*$H$6</f>
        <v>0</v>
      </c>
      <c r="G27" s="38">
        <f>Ingresos!M16*$H$6</f>
        <v>0</v>
      </c>
      <c r="H27" s="38">
        <f>Ingresos!C29*$H$6</f>
        <v>0</v>
      </c>
      <c r="I27" s="38">
        <f>Ingresos!D29*$H$6</f>
        <v>0</v>
      </c>
      <c r="J27" s="38">
        <f>Ingresos!E29*$H$6</f>
        <v>0</v>
      </c>
      <c r="K27" s="38">
        <f>Ingresos!F29*$H$6</f>
        <v>0</v>
      </c>
      <c r="L27" s="38">
        <f>Ingresos!G29*$H$6</f>
        <v>0</v>
      </c>
      <c r="M27" s="38">
        <f>Ingresos!H29*$H$6</f>
        <v>0</v>
      </c>
      <c r="N27" s="38">
        <f>Ingresos!I29*$H$6</f>
        <v>0</v>
      </c>
      <c r="O27" s="114">
        <f t="shared" si="4"/>
        <v>0</v>
      </c>
    </row>
    <row r="28" spans="2:15" ht="12.6" thickBot="1" x14ac:dyDescent="0.45">
      <c r="B28"/>
      <c r="C28" s="43">
        <f t="shared" ref="C28:H28" si="5">SUM(C22:C27)</f>
        <v>52445</v>
      </c>
      <c r="D28" s="43">
        <f t="shared" si="5"/>
        <v>54075</v>
      </c>
      <c r="E28" s="43">
        <f t="shared" si="5"/>
        <v>54075</v>
      </c>
      <c r="F28" s="43">
        <f t="shared" si="5"/>
        <v>54075</v>
      </c>
      <c r="G28" s="43">
        <f t="shared" si="5"/>
        <v>54075</v>
      </c>
      <c r="H28" s="43">
        <f t="shared" si="5"/>
        <v>54075</v>
      </c>
      <c r="I28" s="43">
        <f t="shared" ref="I28:N28" si="6">SUM(I22:I27)</f>
        <v>54075</v>
      </c>
      <c r="J28" s="43">
        <f t="shared" si="6"/>
        <v>54075</v>
      </c>
      <c r="K28" s="43">
        <f t="shared" si="6"/>
        <v>54075</v>
      </c>
      <c r="L28" s="43">
        <f t="shared" si="6"/>
        <v>54075</v>
      </c>
      <c r="M28" s="43">
        <f t="shared" si="6"/>
        <v>54075</v>
      </c>
      <c r="N28" s="43">
        <f t="shared" si="6"/>
        <v>54075</v>
      </c>
      <c r="O28" s="115">
        <f>SUM(O22:O27)</f>
        <v>647270</v>
      </c>
    </row>
    <row r="29" spans="2:15" ht="14.4" thickTop="1" thickBot="1" x14ac:dyDescent="0.5">
      <c r="B29" s="30" t="s">
        <v>16</v>
      </c>
      <c r="C29" s="36"/>
      <c r="D29" s="2"/>
      <c r="E29" s="37"/>
      <c r="F29" s="3"/>
      <c r="G29" s="3"/>
      <c r="H29" s="3"/>
      <c r="I29" s="3"/>
      <c r="J29" s="3"/>
      <c r="K29" s="3"/>
      <c r="L29" s="3"/>
      <c r="M29" s="3"/>
      <c r="N29" s="3"/>
      <c r="O29" s="113"/>
    </row>
    <row r="30" spans="2:15" ht="13.8" x14ac:dyDescent="0.45">
      <c r="B30" s="29" t="s">
        <v>59</v>
      </c>
      <c r="C30" s="30" t="str">
        <f t="shared" ref="C30:N30" si="7">C21</f>
        <v>Mes 1</v>
      </c>
      <c r="D30" s="30" t="str">
        <f t="shared" si="7"/>
        <v>Mes 2</v>
      </c>
      <c r="E30" s="30" t="str">
        <f t="shared" si="7"/>
        <v>Mes 3</v>
      </c>
      <c r="F30" s="30" t="str">
        <f t="shared" si="7"/>
        <v>Mes 4</v>
      </c>
      <c r="G30" s="30" t="str">
        <f t="shared" si="7"/>
        <v>Mes 5</v>
      </c>
      <c r="H30" s="30" t="str">
        <f t="shared" si="7"/>
        <v>Mes 6</v>
      </c>
      <c r="I30" s="30" t="str">
        <f t="shared" si="7"/>
        <v>Mes 7</v>
      </c>
      <c r="J30" s="30" t="str">
        <f t="shared" si="7"/>
        <v>Mes 8</v>
      </c>
      <c r="K30" s="30" t="str">
        <f t="shared" si="7"/>
        <v>Mes 9</v>
      </c>
      <c r="L30" s="30" t="str">
        <f t="shared" si="7"/>
        <v>Mes 10</v>
      </c>
      <c r="M30" s="30" t="str">
        <f t="shared" si="7"/>
        <v>Mes 11</v>
      </c>
      <c r="N30" s="30" t="str">
        <f t="shared" si="7"/>
        <v>Mes 12</v>
      </c>
      <c r="O30" s="47" t="s">
        <v>1</v>
      </c>
    </row>
    <row r="31" spans="2:15" ht="13.8" x14ac:dyDescent="0.45">
      <c r="B31" s="33" t="str">
        <f t="shared" ref="B31:B36" si="8">B22</f>
        <v>Ingresos del Periodo</v>
      </c>
      <c r="C31" s="38">
        <f>Ingresos!C42*$C$6</f>
        <v>35092.512000000002</v>
      </c>
      <c r="D31" s="38">
        <f>Ingresos!D42*$C$6</f>
        <v>35092.512000000002</v>
      </c>
      <c r="E31" s="38">
        <f>Ingresos!E42*$C$6</f>
        <v>35092.512000000002</v>
      </c>
      <c r="F31" s="38">
        <f>Ingresos!F42*$C$6</f>
        <v>35092.512000000002</v>
      </c>
      <c r="G31" s="38">
        <f>Ingresos!G42*$C$6</f>
        <v>35092.512000000002</v>
      </c>
      <c r="H31" s="38">
        <f>Ingresos!H42*$C$6</f>
        <v>35092.512000000002</v>
      </c>
      <c r="I31" s="38">
        <f>Ingresos!I42*$C$6</f>
        <v>35092.512000000002</v>
      </c>
      <c r="J31" s="38">
        <f>Ingresos!J42*$C$6</f>
        <v>35092.512000000002</v>
      </c>
      <c r="K31" s="38">
        <f>Ingresos!K42*$C$6</f>
        <v>35092.512000000002</v>
      </c>
      <c r="L31" s="38">
        <f>Ingresos!L42*$C$6</f>
        <v>35092.512000000002</v>
      </c>
      <c r="M31" s="38">
        <f>Ingresos!M42*$C$6</f>
        <v>35092.512000000002</v>
      </c>
      <c r="N31" s="38">
        <f>Ingresos!N42*$C$6</f>
        <v>35092.512000000002</v>
      </c>
      <c r="O31" s="114">
        <f>SUM(C31:N31)</f>
        <v>421110.14399999991</v>
      </c>
    </row>
    <row r="32" spans="2:15" ht="13.8" x14ac:dyDescent="0.45">
      <c r="B32" s="33" t="str">
        <f t="shared" si="8"/>
        <v>Ingresos del mes -1</v>
      </c>
      <c r="C32" s="38">
        <f>Ingresos!N29*$D$6</f>
        <v>21630</v>
      </c>
      <c r="D32" s="38">
        <f>Ingresos!C42*$D$6</f>
        <v>23395.008000000002</v>
      </c>
      <c r="E32" s="38">
        <f>Ingresos!D42*$D$6</f>
        <v>23395.008000000002</v>
      </c>
      <c r="F32" s="38">
        <f>Ingresos!E42*$D$6</f>
        <v>23395.008000000002</v>
      </c>
      <c r="G32" s="38">
        <f>Ingresos!F42*$D$6</f>
        <v>23395.008000000002</v>
      </c>
      <c r="H32" s="38">
        <f>Ingresos!G42*$D$6</f>
        <v>23395.008000000002</v>
      </c>
      <c r="I32" s="38">
        <f>Ingresos!H42*$D$6</f>
        <v>23395.008000000002</v>
      </c>
      <c r="J32" s="38">
        <f>Ingresos!I42*$D$6</f>
        <v>23395.008000000002</v>
      </c>
      <c r="K32" s="38">
        <f>Ingresos!J42*$D$6</f>
        <v>23395.008000000002</v>
      </c>
      <c r="L32" s="38">
        <f>Ingresos!K42*$D$6</f>
        <v>23395.008000000002</v>
      </c>
      <c r="M32" s="38">
        <f>Ingresos!L42*$D$6</f>
        <v>23395.008000000002</v>
      </c>
      <c r="N32" s="38">
        <f>Ingresos!M42*$D$6</f>
        <v>23395.008000000002</v>
      </c>
      <c r="O32" s="114">
        <f t="shared" ref="O32:O36" si="9">SUM(C32:N32)</f>
        <v>278975.08799999999</v>
      </c>
    </row>
    <row r="33" spans="2:15" ht="13.8" x14ac:dyDescent="0.45">
      <c r="B33" s="33" t="str">
        <f t="shared" si="8"/>
        <v>Ingresos del mes -2</v>
      </c>
      <c r="C33" s="38">
        <f>Ingresos!M29*$E$6</f>
        <v>0</v>
      </c>
      <c r="D33" s="38">
        <f>Ingresos!N29*$E$6</f>
        <v>0</v>
      </c>
      <c r="E33" s="38">
        <f>Ingresos!C42*$E$6</f>
        <v>0</v>
      </c>
      <c r="F33" s="38">
        <f>Ingresos!D42*$E$6</f>
        <v>0</v>
      </c>
      <c r="G33" s="38">
        <f>Ingresos!E42*$E$6</f>
        <v>0</v>
      </c>
      <c r="H33" s="38">
        <f>Ingresos!F42*$E$6</f>
        <v>0</v>
      </c>
      <c r="I33" s="38">
        <f>Ingresos!G42*$E$6</f>
        <v>0</v>
      </c>
      <c r="J33" s="38">
        <f>Ingresos!H42*$E$6</f>
        <v>0</v>
      </c>
      <c r="K33" s="38">
        <f>Ingresos!I42*$E$6</f>
        <v>0</v>
      </c>
      <c r="L33" s="38">
        <f>Ingresos!J42*$E$6</f>
        <v>0</v>
      </c>
      <c r="M33" s="38">
        <f>Ingresos!K42*$E$6</f>
        <v>0</v>
      </c>
      <c r="N33" s="38">
        <f>Ingresos!L42*$E$6</f>
        <v>0</v>
      </c>
      <c r="O33" s="114">
        <f t="shared" si="9"/>
        <v>0</v>
      </c>
    </row>
    <row r="34" spans="2:15" ht="13.8" x14ac:dyDescent="0.45">
      <c r="B34" s="33" t="str">
        <f t="shared" si="8"/>
        <v>Ingresos del mes -3</v>
      </c>
      <c r="C34" s="38">
        <f>Ingresos!L29*$F$6</f>
        <v>0</v>
      </c>
      <c r="D34" s="38">
        <f>Ingresos!M29*$F$6</f>
        <v>0</v>
      </c>
      <c r="E34" s="38">
        <f>Ingresos!N29*$F$6</f>
        <v>0</v>
      </c>
      <c r="F34" s="38">
        <f>Ingresos!C42*$G$6</f>
        <v>0</v>
      </c>
      <c r="G34" s="38">
        <f>Ingresos!D42*$G$6</f>
        <v>0</v>
      </c>
      <c r="H34" s="38">
        <f>Ingresos!E42*$G$6</f>
        <v>0</v>
      </c>
      <c r="I34" s="38">
        <f>Ingresos!F42*$G$6</f>
        <v>0</v>
      </c>
      <c r="J34" s="38">
        <f>Ingresos!G42*$G$6</f>
        <v>0</v>
      </c>
      <c r="K34" s="38">
        <f>Ingresos!H42*$G$6</f>
        <v>0</v>
      </c>
      <c r="L34" s="38">
        <f>Ingresos!I42*$G$6</f>
        <v>0</v>
      </c>
      <c r="M34" s="38">
        <f>Ingresos!J42*$G$6</f>
        <v>0</v>
      </c>
      <c r="N34" s="38">
        <f>Ingresos!K42*$G$6</f>
        <v>0</v>
      </c>
      <c r="O34" s="114">
        <f t="shared" si="9"/>
        <v>0</v>
      </c>
    </row>
    <row r="35" spans="2:15" ht="13.8" x14ac:dyDescent="0.45">
      <c r="B35" s="33" t="str">
        <f t="shared" si="8"/>
        <v>Ingresos del mes -4</v>
      </c>
      <c r="C35" s="38">
        <f>Ingresos!K29*$G$6</f>
        <v>0</v>
      </c>
      <c r="D35" s="38">
        <f>Ingresos!L29*$G$6</f>
        <v>0</v>
      </c>
      <c r="E35" s="38">
        <f>Ingresos!M29*$G$6</f>
        <v>0</v>
      </c>
      <c r="F35" s="38">
        <f>Ingresos!N29*$G$6</f>
        <v>0</v>
      </c>
      <c r="G35" s="38">
        <f>Ingresos!C42*$G$6</f>
        <v>0</v>
      </c>
      <c r="H35" s="38">
        <f>Ingresos!D42*$G$6</f>
        <v>0</v>
      </c>
      <c r="I35" s="38">
        <f>Ingresos!E42*$G$6</f>
        <v>0</v>
      </c>
      <c r="J35" s="38">
        <f>Ingresos!F42*$G$6</f>
        <v>0</v>
      </c>
      <c r="K35" s="38">
        <f>Ingresos!G42*$G$6</f>
        <v>0</v>
      </c>
      <c r="L35" s="38">
        <f>Ingresos!H42*$G$6</f>
        <v>0</v>
      </c>
      <c r="M35" s="38">
        <f>Ingresos!I42*$G$6</f>
        <v>0</v>
      </c>
      <c r="N35" s="38">
        <f>Ingresos!J42*$G$6</f>
        <v>0</v>
      </c>
      <c r="O35" s="114">
        <f t="shared" si="9"/>
        <v>0</v>
      </c>
    </row>
    <row r="36" spans="2:15" ht="13.8" x14ac:dyDescent="0.45">
      <c r="B36" s="33" t="str">
        <f t="shared" si="8"/>
        <v>Ingresos del mes -5</v>
      </c>
      <c r="C36" s="38">
        <f>Ingresos!J29*$H$6</f>
        <v>0</v>
      </c>
      <c r="D36" s="38">
        <f>Ingresos!K29*$H$6</f>
        <v>0</v>
      </c>
      <c r="E36" s="38">
        <f>Ingresos!L29*$H$6</f>
        <v>0</v>
      </c>
      <c r="F36" s="38">
        <f>Ingresos!M29*$H$6</f>
        <v>0</v>
      </c>
      <c r="G36" s="38">
        <f>Ingresos!N29*$H$6</f>
        <v>0</v>
      </c>
      <c r="H36" s="38">
        <f>Ingresos!C42*$H$6</f>
        <v>0</v>
      </c>
      <c r="I36" s="38">
        <f>Ingresos!D42*$H$6</f>
        <v>0</v>
      </c>
      <c r="J36" s="38">
        <f>Ingresos!E42*$H$6</f>
        <v>0</v>
      </c>
      <c r="K36" s="38">
        <f>Ingresos!F42*$H$6</f>
        <v>0</v>
      </c>
      <c r="L36" s="38">
        <f>Ingresos!G42*$H$6</f>
        <v>0</v>
      </c>
      <c r="M36" s="38">
        <f>Ingresos!H42*$H$6</f>
        <v>0</v>
      </c>
      <c r="N36" s="38">
        <f>Ingresos!I42*$H$6</f>
        <v>0</v>
      </c>
      <c r="O36" s="114">
        <f t="shared" si="9"/>
        <v>0</v>
      </c>
    </row>
    <row r="37" spans="2:15" ht="12.6" thickBot="1" x14ac:dyDescent="0.45">
      <c r="B37"/>
      <c r="C37" s="43">
        <f t="shared" ref="C37:O37" si="10">SUM(C31:C36)</f>
        <v>56722.512000000002</v>
      </c>
      <c r="D37" s="43">
        <f t="shared" si="10"/>
        <v>58487.520000000004</v>
      </c>
      <c r="E37" s="43">
        <f t="shared" si="10"/>
        <v>58487.520000000004</v>
      </c>
      <c r="F37" s="43">
        <f t="shared" si="10"/>
        <v>58487.520000000004</v>
      </c>
      <c r="G37" s="43">
        <f t="shared" si="10"/>
        <v>58487.520000000004</v>
      </c>
      <c r="H37" s="43">
        <f t="shared" si="10"/>
        <v>58487.520000000004</v>
      </c>
      <c r="I37" s="43">
        <f t="shared" si="10"/>
        <v>58487.520000000004</v>
      </c>
      <c r="J37" s="43">
        <f t="shared" si="10"/>
        <v>58487.520000000004</v>
      </c>
      <c r="K37" s="43">
        <f t="shared" si="10"/>
        <v>58487.520000000004</v>
      </c>
      <c r="L37" s="43">
        <f t="shared" si="10"/>
        <v>58487.520000000004</v>
      </c>
      <c r="M37" s="43">
        <f t="shared" si="10"/>
        <v>58487.520000000004</v>
      </c>
      <c r="N37" s="43">
        <f t="shared" si="10"/>
        <v>58487.520000000004</v>
      </c>
      <c r="O37" s="115">
        <f t="shared" si="10"/>
        <v>700085.23199999984</v>
      </c>
    </row>
    <row r="38" spans="2:15" ht="14.4" thickTop="1" thickBot="1" x14ac:dyDescent="0.5">
      <c r="B38" s="30" t="s">
        <v>17</v>
      </c>
      <c r="C38" s="36"/>
      <c r="D38" s="2"/>
      <c r="E38" s="37"/>
      <c r="F38" s="3"/>
      <c r="G38" s="3"/>
      <c r="H38" s="3"/>
      <c r="I38" s="3"/>
      <c r="J38" s="3"/>
      <c r="K38" s="3"/>
      <c r="L38" s="3"/>
      <c r="M38" s="3"/>
      <c r="N38" s="3"/>
      <c r="O38" s="113"/>
    </row>
    <row r="39" spans="2:15" ht="13.8" x14ac:dyDescent="0.45">
      <c r="B39" s="29" t="s">
        <v>59</v>
      </c>
      <c r="C39" s="30" t="str">
        <f t="shared" ref="C39:N39" si="11">C30</f>
        <v>Mes 1</v>
      </c>
      <c r="D39" s="30" t="str">
        <f t="shared" si="11"/>
        <v>Mes 2</v>
      </c>
      <c r="E39" s="30" t="str">
        <f t="shared" si="11"/>
        <v>Mes 3</v>
      </c>
      <c r="F39" s="30" t="str">
        <f>F30</f>
        <v>Mes 4</v>
      </c>
      <c r="G39" s="30" t="str">
        <f t="shared" si="11"/>
        <v>Mes 5</v>
      </c>
      <c r="H39" s="30" t="str">
        <f t="shared" si="11"/>
        <v>Mes 6</v>
      </c>
      <c r="I39" s="30" t="str">
        <f t="shared" si="11"/>
        <v>Mes 7</v>
      </c>
      <c r="J39" s="30" t="str">
        <f t="shared" si="11"/>
        <v>Mes 8</v>
      </c>
      <c r="K39" s="30" t="str">
        <f t="shared" si="11"/>
        <v>Mes 9</v>
      </c>
      <c r="L39" s="30" t="str">
        <f t="shared" si="11"/>
        <v>Mes 10</v>
      </c>
      <c r="M39" s="30" t="str">
        <f t="shared" si="11"/>
        <v>Mes 11</v>
      </c>
      <c r="N39" s="30" t="str">
        <f t="shared" si="11"/>
        <v>Mes 12</v>
      </c>
      <c r="O39" s="47" t="s">
        <v>1</v>
      </c>
    </row>
    <row r="40" spans="2:15" ht="13.8" x14ac:dyDescent="0.45">
      <c r="B40" s="33" t="str">
        <f t="shared" ref="B40:B45" si="12">B31</f>
        <v>Ingresos del Periodo</v>
      </c>
      <c r="C40" s="38">
        <f>Ingresos!C55*$C$6</f>
        <v>37229.6459808</v>
      </c>
      <c r="D40" s="38">
        <f>Ingresos!D55*$C$6</f>
        <v>37229.6459808</v>
      </c>
      <c r="E40" s="38">
        <f>Ingresos!E55*$C$6</f>
        <v>37229.6459808</v>
      </c>
      <c r="F40" s="38">
        <f>Ingresos!F55*$C$6</f>
        <v>37229.6459808</v>
      </c>
      <c r="G40" s="38">
        <f>Ingresos!G55*$C$6</f>
        <v>37229.6459808</v>
      </c>
      <c r="H40" s="38">
        <f>Ingresos!H55*$C$6</f>
        <v>37229.6459808</v>
      </c>
      <c r="I40" s="38">
        <f>Ingresos!I55*$C$6</f>
        <v>37229.6459808</v>
      </c>
      <c r="J40" s="38">
        <f>Ingresos!J55*$C$6</f>
        <v>37229.6459808</v>
      </c>
      <c r="K40" s="38">
        <f>Ingresos!K55*$C$6</f>
        <v>37229.6459808</v>
      </c>
      <c r="L40" s="38">
        <f>Ingresos!L55*$C$6</f>
        <v>37229.6459808</v>
      </c>
      <c r="M40" s="38">
        <f>Ingresos!M55*$C$6</f>
        <v>37229.6459808</v>
      </c>
      <c r="N40" s="38">
        <f>Ingresos!N55*$C$6</f>
        <v>37229.6459808</v>
      </c>
      <c r="O40" s="114">
        <f>SUM(C40:N40)</f>
        <v>446755.75176959991</v>
      </c>
    </row>
    <row r="41" spans="2:15" ht="13.8" x14ac:dyDescent="0.45">
      <c r="B41" s="33" t="str">
        <f t="shared" si="12"/>
        <v>Ingresos del mes -1</v>
      </c>
      <c r="C41" s="38">
        <f>Ingresos!N42*$D$6</f>
        <v>23395.008000000002</v>
      </c>
      <c r="D41" s="38">
        <f>Ingresos!C42*$D$6</f>
        <v>23395.008000000002</v>
      </c>
      <c r="E41" s="38">
        <f>Ingresos!D42*$D$6</f>
        <v>23395.008000000002</v>
      </c>
      <c r="F41" s="38">
        <f>Ingresos!E42*$D$6</f>
        <v>23395.008000000002</v>
      </c>
      <c r="G41" s="38">
        <f>Ingresos!F42*$D$6</f>
        <v>23395.008000000002</v>
      </c>
      <c r="H41" s="38">
        <f>Ingresos!G42*$D$6</f>
        <v>23395.008000000002</v>
      </c>
      <c r="I41" s="38">
        <f>Ingresos!H42*$D$6</f>
        <v>23395.008000000002</v>
      </c>
      <c r="J41" s="38">
        <f>Ingresos!I42*$D$6</f>
        <v>23395.008000000002</v>
      </c>
      <c r="K41" s="38">
        <f>Ingresos!J42*$D$6</f>
        <v>23395.008000000002</v>
      </c>
      <c r="L41" s="38">
        <f>Ingresos!K42*$D$6</f>
        <v>23395.008000000002</v>
      </c>
      <c r="M41" s="38">
        <f>Ingresos!L42*$D$6</f>
        <v>23395.008000000002</v>
      </c>
      <c r="N41" s="38">
        <f>Ingresos!M42*$D$6</f>
        <v>23395.008000000002</v>
      </c>
      <c r="O41" s="114">
        <f t="shared" ref="O41:O45" si="13">SUM(C41:N41)</f>
        <v>280740.09600000002</v>
      </c>
    </row>
    <row r="42" spans="2:15" ht="13.8" x14ac:dyDescent="0.45">
      <c r="B42" s="33" t="str">
        <f t="shared" si="12"/>
        <v>Ingresos del mes -2</v>
      </c>
      <c r="C42" s="38">
        <f>Ingresos!M42*$E$6</f>
        <v>0</v>
      </c>
      <c r="D42" s="38">
        <f>Ingresos!N42*$E$6</f>
        <v>0</v>
      </c>
      <c r="E42" s="38">
        <f>Ingresos!C55*$E$6</f>
        <v>0</v>
      </c>
      <c r="F42" s="38">
        <f>Ingresos!D55*$E$6</f>
        <v>0</v>
      </c>
      <c r="G42" s="38">
        <f>Ingresos!E55*$E$6</f>
        <v>0</v>
      </c>
      <c r="H42" s="38">
        <f>Ingresos!F55*$E$6</f>
        <v>0</v>
      </c>
      <c r="I42" s="38">
        <f>Ingresos!G55*$E$6</f>
        <v>0</v>
      </c>
      <c r="J42" s="38">
        <f>Ingresos!H55*$E$6</f>
        <v>0</v>
      </c>
      <c r="K42" s="38">
        <f>Ingresos!I55*$E$6</f>
        <v>0</v>
      </c>
      <c r="L42" s="38">
        <f>Ingresos!J55*$E$6</f>
        <v>0</v>
      </c>
      <c r="M42" s="38">
        <f>Ingresos!K55*$E$6</f>
        <v>0</v>
      </c>
      <c r="N42" s="38">
        <f>Ingresos!L55*$E$6</f>
        <v>0</v>
      </c>
      <c r="O42" s="114">
        <f t="shared" si="13"/>
        <v>0</v>
      </c>
    </row>
    <row r="43" spans="2:15" ht="13.8" x14ac:dyDescent="0.45">
      <c r="B43" s="33" t="str">
        <f t="shared" si="12"/>
        <v>Ingresos del mes -3</v>
      </c>
      <c r="C43" s="38">
        <f>Ingresos!L42*$F$6</f>
        <v>0</v>
      </c>
      <c r="D43" s="38">
        <f>Ingresos!M42*$F$6</f>
        <v>0</v>
      </c>
      <c r="E43" s="38">
        <f>Ingresos!N42*$F$6</f>
        <v>0</v>
      </c>
      <c r="F43" s="38">
        <f>Ingresos!C55*$F$6</f>
        <v>0</v>
      </c>
      <c r="G43" s="38">
        <f>Ingresos!D55*$F$6</f>
        <v>0</v>
      </c>
      <c r="H43" s="38">
        <f>Ingresos!E55*$F$6</f>
        <v>0</v>
      </c>
      <c r="I43" s="38">
        <f>Ingresos!F55*$F$6</f>
        <v>0</v>
      </c>
      <c r="J43" s="38">
        <f>Ingresos!G55*$F$6</f>
        <v>0</v>
      </c>
      <c r="K43" s="38">
        <f>Ingresos!H55*$F$6</f>
        <v>0</v>
      </c>
      <c r="L43" s="38">
        <f>Ingresos!I55*$F$6</f>
        <v>0</v>
      </c>
      <c r="M43" s="38">
        <f>Ingresos!J55*$F$6</f>
        <v>0</v>
      </c>
      <c r="N43" s="38">
        <f>Ingresos!K55*$F$6</f>
        <v>0</v>
      </c>
      <c r="O43" s="114">
        <f t="shared" si="13"/>
        <v>0</v>
      </c>
    </row>
    <row r="44" spans="2:15" ht="13.8" x14ac:dyDescent="0.45">
      <c r="B44" s="33" t="str">
        <f t="shared" si="12"/>
        <v>Ingresos del mes -4</v>
      </c>
      <c r="C44" s="38">
        <f>Ingresos!K42*$G$6</f>
        <v>0</v>
      </c>
      <c r="D44" s="38">
        <f>Ingresos!L42*$G$6</f>
        <v>0</v>
      </c>
      <c r="E44" s="38">
        <f>Ingresos!M42*$G$6</f>
        <v>0</v>
      </c>
      <c r="F44" s="38">
        <f>Ingresos!N42*$G$6</f>
        <v>0</v>
      </c>
      <c r="G44" s="38">
        <f>Ingresos!C55*$G$6</f>
        <v>0</v>
      </c>
      <c r="H44" s="38">
        <f>Ingresos!D55*$G$6</f>
        <v>0</v>
      </c>
      <c r="I44" s="38">
        <f>Ingresos!E55*$G$6</f>
        <v>0</v>
      </c>
      <c r="J44" s="38">
        <f>Ingresos!F55*$G$6</f>
        <v>0</v>
      </c>
      <c r="K44" s="38">
        <f>Ingresos!G55*$G$6</f>
        <v>0</v>
      </c>
      <c r="L44" s="38">
        <f>Ingresos!H55*$G$6</f>
        <v>0</v>
      </c>
      <c r="M44" s="38">
        <f>Ingresos!I55*$G$6</f>
        <v>0</v>
      </c>
      <c r="N44" s="38">
        <f>Ingresos!J55*$G$6</f>
        <v>0</v>
      </c>
      <c r="O44" s="114">
        <f t="shared" si="13"/>
        <v>0</v>
      </c>
    </row>
    <row r="45" spans="2:15" ht="13.8" x14ac:dyDescent="0.45">
      <c r="B45" s="33" t="str">
        <f t="shared" si="12"/>
        <v>Ingresos del mes -5</v>
      </c>
      <c r="C45" s="38">
        <f>Ingresos!J42*$H$6</f>
        <v>0</v>
      </c>
      <c r="D45" s="38">
        <f>Ingresos!K42*$H$6</f>
        <v>0</v>
      </c>
      <c r="E45" s="38">
        <f>Ingresos!L42*$H$6</f>
        <v>0</v>
      </c>
      <c r="F45" s="38">
        <f>Ingresos!M42*$H$6</f>
        <v>0</v>
      </c>
      <c r="G45" s="38">
        <f>Ingresos!N42*$H$6</f>
        <v>0</v>
      </c>
      <c r="H45" s="38">
        <f>Ingresos!C55*$H$6</f>
        <v>0</v>
      </c>
      <c r="I45" s="38">
        <f>Ingresos!D55*$H$6</f>
        <v>0</v>
      </c>
      <c r="J45" s="38">
        <f>Ingresos!E55*$H$6</f>
        <v>0</v>
      </c>
      <c r="K45" s="38">
        <f>Ingresos!F55*$H$6</f>
        <v>0</v>
      </c>
      <c r="L45" s="38">
        <f>Ingresos!G55*$H$6</f>
        <v>0</v>
      </c>
      <c r="M45" s="38">
        <f>Ingresos!H55*$H$6</f>
        <v>0</v>
      </c>
      <c r="N45" s="38">
        <f>Ingresos!I55*$H$6</f>
        <v>0</v>
      </c>
      <c r="O45" s="114">
        <f t="shared" si="13"/>
        <v>0</v>
      </c>
    </row>
    <row r="46" spans="2:15" ht="12.6" thickBot="1" x14ac:dyDescent="0.45">
      <c r="B46"/>
      <c r="C46" s="43">
        <f t="shared" ref="C46:O46" si="14">SUM(C40:C45)</f>
        <v>60624.653980800002</v>
      </c>
      <c r="D46" s="43">
        <f t="shared" si="14"/>
        <v>60624.653980800002</v>
      </c>
      <c r="E46" s="43">
        <f t="shared" si="14"/>
        <v>60624.653980800002</v>
      </c>
      <c r="F46" s="43">
        <f t="shared" si="14"/>
        <v>60624.653980800002</v>
      </c>
      <c r="G46" s="43">
        <f t="shared" si="14"/>
        <v>60624.653980800002</v>
      </c>
      <c r="H46" s="43">
        <f t="shared" si="14"/>
        <v>60624.653980800002</v>
      </c>
      <c r="I46" s="43">
        <f t="shared" si="14"/>
        <v>60624.653980800002</v>
      </c>
      <c r="J46" s="43">
        <f t="shared" si="14"/>
        <v>60624.653980800002</v>
      </c>
      <c r="K46" s="43">
        <f t="shared" si="14"/>
        <v>60624.653980800002</v>
      </c>
      <c r="L46" s="43">
        <f t="shared" si="14"/>
        <v>60624.653980800002</v>
      </c>
      <c r="M46" s="43">
        <f t="shared" si="14"/>
        <v>60624.653980800002</v>
      </c>
      <c r="N46" s="43">
        <f t="shared" si="14"/>
        <v>60624.653980800002</v>
      </c>
      <c r="O46" s="115">
        <f t="shared" si="14"/>
        <v>727495.84776959987</v>
      </c>
    </row>
    <row r="47" spans="2:15" ht="14.4" thickTop="1" thickBot="1" x14ac:dyDescent="0.5">
      <c r="B47" s="30" t="s">
        <v>73</v>
      </c>
      <c r="C47" s="36"/>
      <c r="D47" s="2"/>
      <c r="E47" s="37"/>
      <c r="F47" s="3"/>
      <c r="G47" s="3"/>
      <c r="H47" s="3"/>
      <c r="I47" s="3"/>
      <c r="J47" s="3"/>
      <c r="K47" s="3"/>
      <c r="L47" s="3"/>
      <c r="M47" s="3"/>
      <c r="N47" s="3"/>
      <c r="O47" s="113"/>
    </row>
    <row r="48" spans="2:15" ht="13.8" x14ac:dyDescent="0.45">
      <c r="B48" s="29" t="s">
        <v>59</v>
      </c>
      <c r="C48" s="30" t="str">
        <f t="shared" ref="C48:N48" si="15">C39</f>
        <v>Mes 1</v>
      </c>
      <c r="D48" s="30" t="str">
        <f t="shared" si="15"/>
        <v>Mes 2</v>
      </c>
      <c r="E48" s="30" t="str">
        <f t="shared" si="15"/>
        <v>Mes 3</v>
      </c>
      <c r="F48" s="30" t="str">
        <f t="shared" si="15"/>
        <v>Mes 4</v>
      </c>
      <c r="G48" s="30" t="str">
        <f t="shared" si="15"/>
        <v>Mes 5</v>
      </c>
      <c r="H48" s="30" t="str">
        <f t="shared" si="15"/>
        <v>Mes 6</v>
      </c>
      <c r="I48" s="30" t="str">
        <f t="shared" si="15"/>
        <v>Mes 7</v>
      </c>
      <c r="J48" s="30" t="str">
        <f t="shared" si="15"/>
        <v>Mes 8</v>
      </c>
      <c r="K48" s="30" t="str">
        <f t="shared" si="15"/>
        <v>Mes 9</v>
      </c>
      <c r="L48" s="30" t="str">
        <f t="shared" si="15"/>
        <v>Mes 10</v>
      </c>
      <c r="M48" s="30" t="str">
        <f t="shared" si="15"/>
        <v>Mes 11</v>
      </c>
      <c r="N48" s="30" t="str">
        <f t="shared" si="15"/>
        <v>Mes 12</v>
      </c>
      <c r="O48" s="47" t="s">
        <v>1</v>
      </c>
    </row>
    <row r="49" spans="2:15" ht="13.8" x14ac:dyDescent="0.45">
      <c r="B49" s="33" t="str">
        <f t="shared" ref="B49:B54" si="16">B40</f>
        <v>Ingresos del Periodo</v>
      </c>
      <c r="C49" s="38">
        <f>Ingresos!C68*$C$6</f>
        <v>39880.396774632958</v>
      </c>
      <c r="D49" s="38">
        <f>Ingresos!D68*$C$6</f>
        <v>39880.396774632958</v>
      </c>
      <c r="E49" s="38">
        <f>Ingresos!E68*$C$6</f>
        <v>39880.396774632958</v>
      </c>
      <c r="F49" s="38">
        <f>Ingresos!F68*$C$6</f>
        <v>39880.396774632958</v>
      </c>
      <c r="G49" s="38">
        <f>Ingresos!G68*$C$6</f>
        <v>39880.396774632958</v>
      </c>
      <c r="H49" s="38">
        <f>Ingresos!H68*$C$6</f>
        <v>39880.396774632958</v>
      </c>
      <c r="I49" s="38">
        <f>Ingresos!I68*$C$6</f>
        <v>39880.396774632958</v>
      </c>
      <c r="J49" s="38">
        <f>Ingresos!J68*$C$6</f>
        <v>39880.396774632958</v>
      </c>
      <c r="K49" s="38">
        <f>Ingresos!K68*$C$6</f>
        <v>39880.396774632958</v>
      </c>
      <c r="L49" s="38">
        <f>Ingresos!L68*$C$6</f>
        <v>39880.396774632958</v>
      </c>
      <c r="M49" s="38">
        <f>Ingresos!M68*$C$6</f>
        <v>39880.396774632958</v>
      </c>
      <c r="N49" s="38">
        <f>Ingresos!N68*$C$6</f>
        <v>39880.396774632958</v>
      </c>
      <c r="O49" s="114">
        <f>SUM(C49:N49)</f>
        <v>478564.76129559561</v>
      </c>
    </row>
    <row r="50" spans="2:15" ht="13.8" x14ac:dyDescent="0.45">
      <c r="B50" s="33" t="str">
        <f t="shared" si="16"/>
        <v>Ingresos del mes -1</v>
      </c>
      <c r="C50" s="38">
        <f>Ingresos!N55*D6</f>
        <v>24819.7639872</v>
      </c>
      <c r="D50" s="38">
        <f>Ingresos!C68*$D$6</f>
        <v>26586.931183088644</v>
      </c>
      <c r="E50" s="38">
        <f>Ingresos!D68*$D$6</f>
        <v>26586.931183088644</v>
      </c>
      <c r="F50" s="38">
        <f>Ingresos!E68*$D$6</f>
        <v>26586.931183088644</v>
      </c>
      <c r="G50" s="38">
        <f>Ingresos!F68*$D$6</f>
        <v>26586.931183088644</v>
      </c>
      <c r="H50" s="38">
        <f>Ingresos!G68*$D$6</f>
        <v>26586.931183088644</v>
      </c>
      <c r="I50" s="38">
        <f>Ingresos!H68*$D$6</f>
        <v>26586.931183088644</v>
      </c>
      <c r="J50" s="38">
        <f>Ingresos!I68*$D$6</f>
        <v>26586.931183088644</v>
      </c>
      <c r="K50" s="38">
        <f>Ingresos!J68*$D$6</f>
        <v>26586.931183088644</v>
      </c>
      <c r="L50" s="38">
        <f>Ingresos!K68*$D$6</f>
        <v>26586.931183088644</v>
      </c>
      <c r="M50" s="38">
        <f>Ingresos!L68*$D$6</f>
        <v>26586.931183088644</v>
      </c>
      <c r="N50" s="38">
        <f>Ingresos!M68*$D$6</f>
        <v>26586.931183088644</v>
      </c>
      <c r="O50" s="114">
        <f t="shared" ref="O50:O54" si="17">SUM(C50:N50)</f>
        <v>317276.00700117496</v>
      </c>
    </row>
    <row r="51" spans="2:15" ht="13.8" x14ac:dyDescent="0.45">
      <c r="B51" s="33" t="str">
        <f t="shared" si="16"/>
        <v>Ingresos del mes -2</v>
      </c>
      <c r="C51" s="38">
        <f>Ingresos!M55*$E$6</f>
        <v>0</v>
      </c>
      <c r="D51" s="38">
        <f>Ingresos!N55*$E$6</f>
        <v>0</v>
      </c>
      <c r="E51" s="38">
        <f>Ingresos!C68*$E$6</f>
        <v>0</v>
      </c>
      <c r="F51" s="38">
        <f>Ingresos!D68*$E$6</f>
        <v>0</v>
      </c>
      <c r="G51" s="38">
        <f>Ingresos!E68*$E$6</f>
        <v>0</v>
      </c>
      <c r="H51" s="38">
        <f>Ingresos!F68*$E$6</f>
        <v>0</v>
      </c>
      <c r="I51" s="38">
        <f>Ingresos!G68*$E$6</f>
        <v>0</v>
      </c>
      <c r="J51" s="38">
        <f>Ingresos!H68*$E$6</f>
        <v>0</v>
      </c>
      <c r="K51" s="38">
        <f>Ingresos!I68*$E$6</f>
        <v>0</v>
      </c>
      <c r="L51" s="38">
        <f>Ingresos!J68*$E$6</f>
        <v>0</v>
      </c>
      <c r="M51" s="38">
        <f>Ingresos!K68*$E$6</f>
        <v>0</v>
      </c>
      <c r="N51" s="38">
        <f>Ingresos!L68*$E$6</f>
        <v>0</v>
      </c>
      <c r="O51" s="114">
        <f t="shared" si="17"/>
        <v>0</v>
      </c>
    </row>
    <row r="52" spans="2:15" ht="13.8" x14ac:dyDescent="0.45">
      <c r="B52" s="33" t="str">
        <f t="shared" si="16"/>
        <v>Ingresos del mes -3</v>
      </c>
      <c r="C52" s="38">
        <f>Ingresos!L55*$F$6</f>
        <v>0</v>
      </c>
      <c r="D52" s="38">
        <f>Ingresos!M55*$F$6</f>
        <v>0</v>
      </c>
      <c r="E52" s="38">
        <f>Ingresos!N55*$F$6</f>
        <v>0</v>
      </c>
      <c r="F52" s="38">
        <f>Ingresos!C68*$F$6</f>
        <v>0</v>
      </c>
      <c r="G52" s="38">
        <f>Ingresos!D68*$F$6</f>
        <v>0</v>
      </c>
      <c r="H52" s="38">
        <f>Ingresos!E68*$F$6</f>
        <v>0</v>
      </c>
      <c r="I52" s="38">
        <f>Ingresos!F68*$F$6</f>
        <v>0</v>
      </c>
      <c r="J52" s="38">
        <f>Ingresos!G68*$F$6</f>
        <v>0</v>
      </c>
      <c r="K52" s="38">
        <f>Ingresos!H68*$F$6</f>
        <v>0</v>
      </c>
      <c r="L52" s="38">
        <f>Ingresos!I68*$F$6</f>
        <v>0</v>
      </c>
      <c r="M52" s="38">
        <f>Ingresos!J68*$F$6</f>
        <v>0</v>
      </c>
      <c r="N52" s="38">
        <f>Ingresos!K68*$F$6</f>
        <v>0</v>
      </c>
      <c r="O52" s="114">
        <f t="shared" si="17"/>
        <v>0</v>
      </c>
    </row>
    <row r="53" spans="2:15" ht="13.8" x14ac:dyDescent="0.45">
      <c r="B53" s="33" t="str">
        <f t="shared" si="16"/>
        <v>Ingresos del mes -4</v>
      </c>
      <c r="C53" s="38">
        <f>Ingresos!K55*$G$6</f>
        <v>0</v>
      </c>
      <c r="D53" s="38">
        <f>Ingresos!L55*$G$6</f>
        <v>0</v>
      </c>
      <c r="E53" s="38">
        <f>Ingresos!M55*$G$6</f>
        <v>0</v>
      </c>
      <c r="F53" s="38">
        <f>Ingresos!N55*$G$6</f>
        <v>0</v>
      </c>
      <c r="G53" s="38">
        <f>Ingresos!C68*$G$6</f>
        <v>0</v>
      </c>
      <c r="H53" s="38">
        <f>Ingresos!D68*$G$6</f>
        <v>0</v>
      </c>
      <c r="I53" s="38">
        <f>Ingresos!E68*$G$6</f>
        <v>0</v>
      </c>
      <c r="J53" s="38">
        <f>Ingresos!F68*$G$6</f>
        <v>0</v>
      </c>
      <c r="K53" s="38">
        <f>Ingresos!G68*$G$6</f>
        <v>0</v>
      </c>
      <c r="L53" s="38">
        <f>Ingresos!H68*$G$6</f>
        <v>0</v>
      </c>
      <c r="M53" s="38">
        <f>Ingresos!I68*$G$6</f>
        <v>0</v>
      </c>
      <c r="N53" s="38">
        <f>Ingresos!J68*$G$6</f>
        <v>0</v>
      </c>
      <c r="O53" s="114">
        <f t="shared" si="17"/>
        <v>0</v>
      </c>
    </row>
    <row r="54" spans="2:15" ht="13.8" x14ac:dyDescent="0.45">
      <c r="B54" s="33" t="str">
        <f t="shared" si="16"/>
        <v>Ingresos del mes -5</v>
      </c>
      <c r="C54" s="38">
        <f>Ingresos!J55*$H$6</f>
        <v>0</v>
      </c>
      <c r="D54" s="38">
        <f>Ingresos!K55*$H$6</f>
        <v>0</v>
      </c>
      <c r="E54" s="38">
        <f>Ingresos!L55*$H$6</f>
        <v>0</v>
      </c>
      <c r="F54" s="38">
        <f>Ingresos!M55*$H$6</f>
        <v>0</v>
      </c>
      <c r="G54" s="38">
        <f>Ingresos!N55*$H$6</f>
        <v>0</v>
      </c>
      <c r="H54" s="38">
        <f>Ingresos!C68*$H$6</f>
        <v>0</v>
      </c>
      <c r="I54" s="38">
        <f>Ingresos!D68*$H$6</f>
        <v>0</v>
      </c>
      <c r="J54" s="38">
        <f>Ingresos!E68*$H$6</f>
        <v>0</v>
      </c>
      <c r="K54" s="38">
        <f>Ingresos!F68*$H$6</f>
        <v>0</v>
      </c>
      <c r="L54" s="38">
        <f>Ingresos!G68*$H$6</f>
        <v>0</v>
      </c>
      <c r="M54" s="38">
        <f>Ingresos!H68*$H$6</f>
        <v>0</v>
      </c>
      <c r="N54" s="38">
        <f>Ingresos!I68*$H$6</f>
        <v>0</v>
      </c>
      <c r="O54" s="114">
        <f t="shared" si="17"/>
        <v>0</v>
      </c>
    </row>
    <row r="55" spans="2:15" ht="12.6" thickBot="1" x14ac:dyDescent="0.45">
      <c r="B55"/>
      <c r="C55" s="43">
        <f t="shared" ref="C55:O55" si="18">SUM(C49:C54)</f>
        <v>64700.160761832958</v>
      </c>
      <c r="D55" s="43">
        <f t="shared" si="18"/>
        <v>66467.327957721602</v>
      </c>
      <c r="E55" s="43">
        <f t="shared" si="18"/>
        <v>66467.327957721602</v>
      </c>
      <c r="F55" s="43">
        <f t="shared" si="18"/>
        <v>66467.327957721602</v>
      </c>
      <c r="G55" s="43">
        <f t="shared" si="18"/>
        <v>66467.327957721602</v>
      </c>
      <c r="H55" s="43">
        <f t="shared" si="18"/>
        <v>66467.327957721602</v>
      </c>
      <c r="I55" s="43">
        <f t="shared" si="18"/>
        <v>66467.327957721602</v>
      </c>
      <c r="J55" s="43">
        <f t="shared" si="18"/>
        <v>66467.327957721602</v>
      </c>
      <c r="K55" s="43">
        <f t="shared" si="18"/>
        <v>66467.327957721602</v>
      </c>
      <c r="L55" s="43">
        <f t="shared" si="18"/>
        <v>66467.327957721602</v>
      </c>
      <c r="M55" s="43">
        <f t="shared" si="18"/>
        <v>66467.327957721602</v>
      </c>
      <c r="N55" s="43">
        <f t="shared" si="18"/>
        <v>66467.327957721602</v>
      </c>
      <c r="O55" s="115">
        <f t="shared" si="18"/>
        <v>795840.76829677052</v>
      </c>
    </row>
    <row r="56" spans="2:15" ht="12.6" thickTop="1" x14ac:dyDescent="0.4">
      <c r="B56"/>
      <c r="C56"/>
      <c r="D56"/>
      <c r="E56"/>
      <c r="F56"/>
      <c r="G56"/>
      <c r="H56"/>
      <c r="I56"/>
      <c r="J56"/>
      <c r="K56"/>
      <c r="L56"/>
      <c r="M56"/>
      <c r="N56"/>
    </row>
  </sheetData>
  <sheetProtection algorithmName="SHA-512" hashValue="lOSEUziZ57SFCuJ7X2/DTsBWekC3M9MarIFt15/VDvHIVtw/vfXTd7GbW7ui1aJMjRq7KC/1qXCYfTNAzE07Og==" saltValue="vqXuRjGJg2c5ZSbmCGZEoA==" spinCount="100000" sheet="1" objects="1" scenarios="1" selectLockedCells="1" selectUnlockedCells="1"/>
  <mergeCells count="2">
    <mergeCell ref="B3:O3"/>
    <mergeCell ref="B9:O9"/>
  </mergeCells>
  <hyperlinks>
    <hyperlink ref="A1" location="INICIO!A1" display="INICI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INICIO</vt:lpstr>
      <vt:lpstr>II</vt:lpstr>
      <vt:lpstr>P y CT u</vt:lpstr>
      <vt:lpstr>Ventas</vt:lpstr>
      <vt:lpstr>Ingresos</vt:lpstr>
      <vt:lpstr>GG</vt:lpstr>
      <vt:lpstr>CV</vt:lpstr>
      <vt:lpstr>Tasas</vt:lpstr>
      <vt:lpstr>PC</vt:lpstr>
      <vt:lpstr>TA</vt:lpstr>
      <vt:lpstr>CD</vt:lpstr>
      <vt:lpstr>FE</vt:lpstr>
      <vt:lpstr>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Ruiz</dc:creator>
  <cp:lastModifiedBy>Trinidad Ramirez</cp:lastModifiedBy>
  <dcterms:created xsi:type="dcterms:W3CDTF">2014-05-06T18:23:21Z</dcterms:created>
  <dcterms:modified xsi:type="dcterms:W3CDTF">2017-07-13T18:16:45Z</dcterms:modified>
</cp:coreProperties>
</file>